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opa Chule 2006" sheetId="1" r:id="rId1"/>
  </sheets>
  <definedNames>
    <definedName name="_xlnm.Print_Area" localSheetId="0">'Copa Chule 2006'!$X$61:$Z$88</definedName>
  </definedNames>
  <calcPr fullCalcOnLoad="1"/>
</workbook>
</file>

<file path=xl/sharedStrings.xml><?xml version="1.0" encoding="utf-8"?>
<sst xmlns="http://schemas.openxmlformats.org/spreadsheetml/2006/main" count="149" uniqueCount="101">
  <si>
    <t>J 24</t>
  </si>
  <si>
    <t>Clase</t>
  </si>
  <si>
    <t>Barco</t>
  </si>
  <si>
    <t>TCF</t>
  </si>
  <si>
    <t>Hora de Largada</t>
  </si>
  <si>
    <t>Hora de Llegada</t>
  </si>
  <si>
    <t>Tiempo Real</t>
  </si>
  <si>
    <t>Tiempo Corregido</t>
  </si>
  <si>
    <t>Fayd 30</t>
  </si>
  <si>
    <t>Orden</t>
  </si>
  <si>
    <t># Vela</t>
  </si>
  <si>
    <t>Del Plata 31</t>
  </si>
  <si>
    <t>Limbo 21</t>
  </si>
  <si>
    <t>Match 30</t>
  </si>
  <si>
    <t>Sailor 875</t>
  </si>
  <si>
    <t>Resch 32</t>
  </si>
  <si>
    <t>Peterson 26</t>
  </si>
  <si>
    <t>Bora Bora 315</t>
  </si>
  <si>
    <t>Fran 37</t>
  </si>
  <si>
    <t>Plenamar 36</t>
  </si>
  <si>
    <t>H 20</t>
  </si>
  <si>
    <t>Posición</t>
  </si>
  <si>
    <t>Barco / Promoción</t>
  </si>
  <si>
    <t>Agarrate Catalina / 21</t>
  </si>
  <si>
    <t>Compadrito / 32</t>
  </si>
  <si>
    <t>Dgin / 15</t>
  </si>
  <si>
    <t>Don Juan / 19</t>
  </si>
  <si>
    <t>Fair Play / 35</t>
  </si>
  <si>
    <t>Sandunga / 17</t>
  </si>
  <si>
    <t>Stella / 5</t>
  </si>
  <si>
    <t>ZZ 8 / XX</t>
  </si>
  <si>
    <t>ZZ 9 / XX</t>
  </si>
  <si>
    <t>ZZ 10 / XX</t>
  </si>
  <si>
    <t>ZZ 11 / XX</t>
  </si>
  <si>
    <t>ZZ 12 / XX</t>
  </si>
  <si>
    <t>ZZ 13 / XX</t>
  </si>
  <si>
    <t>ZZ 14 / XX</t>
  </si>
  <si>
    <t>ZZ 15 / XX</t>
  </si>
  <si>
    <t>ZZ 16 / XX</t>
  </si>
  <si>
    <t>ZZ 17 / XX</t>
  </si>
  <si>
    <t>ZZ 18 / XX</t>
  </si>
  <si>
    <t>ZZ 19 / XX</t>
  </si>
  <si>
    <t>ZZ 20 / XX</t>
  </si>
  <si>
    <t>ZZ 21 / XX</t>
  </si>
  <si>
    <t>ZZ 22 / XX</t>
  </si>
  <si>
    <t>CP 26</t>
  </si>
  <si>
    <t>Agur / 19</t>
  </si>
  <si>
    <t>Albatros / 34</t>
  </si>
  <si>
    <t>Bambino 4 / 13</t>
  </si>
  <si>
    <t>Caminante / 42</t>
  </si>
  <si>
    <t>Cascabel 2 / 27</t>
  </si>
  <si>
    <t>Catalina / 20</t>
  </si>
  <si>
    <t>Corinto / 20</t>
  </si>
  <si>
    <t>Deinon / 36</t>
  </si>
  <si>
    <t>Dolphin / 30</t>
  </si>
  <si>
    <t>Eclipse 2 / 18</t>
  </si>
  <si>
    <t>Godo / 51</t>
  </si>
  <si>
    <t>La Marquesa / 6</t>
  </si>
  <si>
    <t>Lord Christian / 15</t>
  </si>
  <si>
    <t>Maranata / 35</t>
  </si>
  <si>
    <t>Mediterraneo / 15</t>
  </si>
  <si>
    <t>Pamabe / 18</t>
  </si>
  <si>
    <t>Sarraceno / 20</t>
  </si>
  <si>
    <t>Sole Mio / 20</t>
  </si>
  <si>
    <t>Soledad 2 / 29</t>
  </si>
  <si>
    <t>Strega / 27</t>
  </si>
  <si>
    <t>Tata / 27</t>
  </si>
  <si>
    <t>Triki Diky / 20</t>
  </si>
  <si>
    <t>Yijuca / 34</t>
  </si>
  <si>
    <t>Zingara / 21</t>
  </si>
  <si>
    <t>Sequoia 2 / 27</t>
  </si>
  <si>
    <t>Van 30</t>
  </si>
  <si>
    <t>One Off</t>
  </si>
  <si>
    <t>Del Plata 21</t>
  </si>
  <si>
    <t>Hossman 45</t>
  </si>
  <si>
    <t>Fayd 33</t>
  </si>
  <si>
    <t>Drakar 32</t>
  </si>
  <si>
    <t>Panela</t>
  </si>
  <si>
    <t>H 19</t>
  </si>
  <si>
    <t>Triton 24</t>
  </si>
  <si>
    <t>Stewart 26</t>
  </si>
  <si>
    <t>Alpha 25</t>
  </si>
  <si>
    <t>Bramador 34</t>
  </si>
  <si>
    <t>P 26</t>
  </si>
  <si>
    <t>-</t>
  </si>
  <si>
    <t>Plenamar 30</t>
  </si>
  <si>
    <t>Pandora 32</t>
  </si>
  <si>
    <t>Rating con Spi "C"</t>
  </si>
  <si>
    <t>Rating sin Spi "S"</t>
  </si>
  <si>
    <t>TCF con Spi "C"</t>
  </si>
  <si>
    <t>TCF sin Spi "S"</t>
  </si>
  <si>
    <t>Con Spi "C" / Sin Spi "S"</t>
  </si>
  <si>
    <t>C</t>
  </si>
  <si>
    <t>S</t>
  </si>
  <si>
    <t>Aruba / 35</t>
  </si>
  <si>
    <t>Eitin</t>
  </si>
  <si>
    <t>Yunque / 42</t>
  </si>
  <si>
    <t>Don Manuel / 51</t>
  </si>
  <si>
    <t>DNS</t>
  </si>
  <si>
    <t>DNF</t>
  </si>
  <si>
    <t>DSQ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</si>
</sst>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"/>
    <numFmt numFmtId="176" formatCode="0.000"/>
    <numFmt numFmtId="177" formatCode="0.0000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0.00000"/>
    <numFmt numFmtId="186" formatCode="0.000000"/>
    <numFmt numFmtId="187" formatCode="0.0000000"/>
    <numFmt numFmtId="188" formatCode="_(* #,##0.0_);_(* \(#,##0.0\);_(* &quot;-&quot;?_);_(@_)"/>
    <numFmt numFmtId="189" formatCode="00000"/>
    <numFmt numFmtId="190" formatCode="0&quot; m&quot;"/>
    <numFmt numFmtId="191" formatCode="0&quot; &quot;"/>
    <numFmt numFmtId="192" formatCode="0&quot; s&quot;"/>
    <numFmt numFmtId="193" formatCode="0.0000000000"/>
    <numFmt numFmtId="194" formatCode="0.000000000"/>
    <numFmt numFmtId="195" formatCode="0.00000000"/>
    <numFmt numFmtId="196" formatCode="_(* #,##0_);_(* \(#,##0\);_(* &quot;-&quot;??_);_(@_)"/>
    <numFmt numFmtId="197" formatCode="m/d"/>
    <numFmt numFmtId="198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4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17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17" applyNumberFormat="1" applyBorder="1" applyAlignment="1">
      <alignment horizontal="center"/>
    </xf>
    <xf numFmtId="0" fontId="0" fillId="0" borderId="2" xfId="0" applyBorder="1" applyAlignment="1">
      <alignment horizontal="center"/>
    </xf>
    <xf numFmtId="177" fontId="0" fillId="0" borderId="2" xfId="17" applyNumberFormat="1" applyBorder="1" applyAlignment="1">
      <alignment horizontal="center"/>
    </xf>
    <xf numFmtId="0" fontId="0" fillId="0" borderId="3" xfId="0" applyBorder="1" applyAlignment="1">
      <alignment horizontal="center"/>
    </xf>
    <xf numFmtId="172" fontId="0" fillId="0" borderId="3" xfId="17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2" fontId="0" fillId="0" borderId="0" xfId="17" applyNumberFormat="1" applyAlignment="1">
      <alignment horizontal="center"/>
    </xf>
    <xf numFmtId="0" fontId="1" fillId="0" borderId="0" xfId="15" applyAlignment="1">
      <alignment/>
    </xf>
    <xf numFmtId="0" fontId="0" fillId="0" borderId="0" xfId="0" applyFill="1" applyAlignment="1">
      <alignment horizontal="center"/>
    </xf>
    <xf numFmtId="196" fontId="0" fillId="0" borderId="0" xfId="17" applyNumberFormat="1" applyAlignment="1">
      <alignment horizontal="center"/>
    </xf>
    <xf numFmtId="172" fontId="0" fillId="0" borderId="2" xfId="17" applyNumberFormat="1" applyBorder="1" applyAlignment="1">
      <alignment/>
    </xf>
    <xf numFmtId="198" fontId="0" fillId="0" borderId="1" xfId="17" applyNumberFormat="1" applyFont="1" applyBorder="1" applyAlignment="1">
      <alignment horizontal="center"/>
    </xf>
    <xf numFmtId="198" fontId="0" fillId="0" borderId="0" xfId="17" applyNumberFormat="1" applyAlignment="1">
      <alignment horizontal="center"/>
    </xf>
    <xf numFmtId="198" fontId="0" fillId="0" borderId="1" xfId="17" applyNumberFormat="1" applyFont="1" applyFill="1" applyBorder="1" applyAlignment="1">
      <alignment horizontal="center"/>
    </xf>
    <xf numFmtId="198" fontId="0" fillId="0" borderId="0" xfId="17" applyNumberFormat="1" applyFont="1" applyAlignment="1">
      <alignment horizontal="center"/>
    </xf>
    <xf numFmtId="198" fontId="0" fillId="0" borderId="5" xfId="17" applyNumberFormat="1" applyBorder="1" applyAlignment="1">
      <alignment horizontal="center"/>
    </xf>
    <xf numFmtId="198" fontId="0" fillId="0" borderId="1" xfId="17" applyNumberFormat="1" applyBorder="1" applyAlignment="1">
      <alignment horizontal="center"/>
    </xf>
    <xf numFmtId="198" fontId="0" fillId="0" borderId="2" xfId="17" applyNumberFormat="1" applyFont="1" applyFill="1" applyBorder="1" applyAlignment="1">
      <alignment horizontal="center"/>
    </xf>
    <xf numFmtId="198" fontId="0" fillId="2" borderId="1" xfId="17" applyNumberFormat="1" applyFont="1" applyFill="1" applyBorder="1" applyAlignment="1">
      <alignment horizontal="center"/>
    </xf>
    <xf numFmtId="198" fontId="0" fillId="2" borderId="0" xfId="17" applyNumberFormat="1" applyFill="1" applyAlignment="1">
      <alignment horizontal="center"/>
    </xf>
    <xf numFmtId="172" fontId="0" fillId="0" borderId="2" xfId="17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177" fontId="0" fillId="0" borderId="3" xfId="17" applyNumberFormat="1" applyBorder="1" applyAlignment="1">
      <alignment horizontal="center"/>
    </xf>
    <xf numFmtId="21" fontId="3" fillId="0" borderId="3" xfId="0" applyNumberFormat="1" applyFont="1" applyFill="1" applyBorder="1" applyAlignment="1">
      <alignment horizontal="center"/>
    </xf>
    <xf numFmtId="21" fontId="3" fillId="3" borderId="3" xfId="0" applyNumberFormat="1" applyFont="1" applyFill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1" fontId="0" fillId="2" borderId="3" xfId="0" applyNumberFormat="1" applyFont="1" applyFill="1" applyBorder="1" applyAlignment="1">
      <alignment horizontal="center"/>
    </xf>
    <xf numFmtId="21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1" fontId="0" fillId="0" borderId="3" xfId="0" applyNumberFormat="1" applyFont="1" applyFill="1" applyBorder="1" applyAlignment="1">
      <alignment horizontal="center"/>
    </xf>
    <xf numFmtId="21" fontId="3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showGridLines="0" tabSelected="1" workbookViewId="0" topLeftCell="A54">
      <selection activeCell="N92" sqref="N92"/>
    </sheetView>
  </sheetViews>
  <sheetFormatPr defaultColWidth="11.421875" defaultRowHeight="15" customHeight="1"/>
  <cols>
    <col min="1" max="1" width="3.57421875" style="0" bestFit="1" customWidth="1"/>
    <col min="2" max="2" width="20.57421875" style="2" customWidth="1"/>
    <col min="3" max="3" width="22.28125" style="2" bestFit="1" customWidth="1"/>
    <col min="4" max="4" width="15.421875" style="2" customWidth="1"/>
    <col min="5" max="5" width="22.7109375" style="2" customWidth="1"/>
    <col min="6" max="6" width="22.7109375" style="1" customWidth="1"/>
    <col min="7" max="7" width="18.00390625" style="1" bestFit="1" customWidth="1"/>
    <col min="8" max="8" width="17.421875" style="13" bestFit="1" customWidth="1"/>
    <col min="9" max="9" width="16.00390625" style="1" bestFit="1" customWidth="1"/>
    <col min="10" max="10" width="7.8515625" style="2" customWidth="1"/>
    <col min="11" max="11" width="10.7109375" style="0" bestFit="1" customWidth="1"/>
    <col min="12" max="12" width="20.8515625" style="0" customWidth="1"/>
    <col min="13" max="13" width="14.421875" style="0" customWidth="1"/>
    <col min="14" max="14" width="17.421875" style="0" bestFit="1" customWidth="1"/>
    <col min="16" max="16" width="17.28125" style="0" bestFit="1" customWidth="1"/>
    <col min="17" max="16384" width="22.7109375" style="0" customWidth="1"/>
  </cols>
  <sheetData>
    <row r="1" spans="2:8" ht="15" customHeight="1">
      <c r="B1" s="7" t="s">
        <v>22</v>
      </c>
      <c r="C1" s="7" t="s">
        <v>10</v>
      </c>
      <c r="D1" s="7" t="s">
        <v>1</v>
      </c>
      <c r="E1" s="8" t="s">
        <v>87</v>
      </c>
      <c r="F1" s="27" t="s">
        <v>88</v>
      </c>
      <c r="G1" s="8" t="s">
        <v>89</v>
      </c>
      <c r="H1" s="8" t="s">
        <v>90</v>
      </c>
    </row>
    <row r="2" spans="1:8" ht="15" customHeight="1">
      <c r="A2" s="10">
        <v>1</v>
      </c>
      <c r="B2" s="9" t="s">
        <v>23</v>
      </c>
      <c r="C2" s="9"/>
      <c r="D2" s="3" t="s">
        <v>13</v>
      </c>
      <c r="E2" s="18">
        <v>31.9</v>
      </c>
      <c r="F2" s="19">
        <v>30.1</v>
      </c>
      <c r="G2" s="4">
        <f aca="true" t="shared" si="0" ref="G2:H6">+(E2^0.5+2.6)/10</f>
        <v>0.8248008498577175</v>
      </c>
      <c r="H2" s="4">
        <f t="shared" si="0"/>
        <v>0.8086346689738081</v>
      </c>
    </row>
    <row r="3" spans="1:8" ht="15" customHeight="1">
      <c r="A3" s="3">
        <v>2</v>
      </c>
      <c r="B3" s="9" t="s">
        <v>46</v>
      </c>
      <c r="C3" s="9"/>
      <c r="D3" s="3" t="s">
        <v>71</v>
      </c>
      <c r="E3" s="18">
        <v>25.2</v>
      </c>
      <c r="F3" s="19">
        <v>24.3</v>
      </c>
      <c r="G3" s="4">
        <f t="shared" si="0"/>
        <v>0.7619960159204453</v>
      </c>
      <c r="H3" s="4">
        <f t="shared" si="0"/>
        <v>0.7529503017546496</v>
      </c>
    </row>
    <row r="4" spans="1:8" ht="15" customHeight="1">
      <c r="A4" s="3">
        <v>3</v>
      </c>
      <c r="B4" s="9" t="s">
        <v>47</v>
      </c>
      <c r="C4" s="9"/>
      <c r="D4" s="3" t="s">
        <v>20</v>
      </c>
      <c r="E4" s="18">
        <v>13.5</v>
      </c>
      <c r="F4" s="19">
        <v>13</v>
      </c>
      <c r="G4" s="4">
        <f t="shared" si="0"/>
        <v>0.6274234614174767</v>
      </c>
      <c r="H4" s="4">
        <f t="shared" si="0"/>
        <v>0.620555127546399</v>
      </c>
    </row>
    <row r="5" spans="1:8" ht="15" customHeight="1">
      <c r="A5" s="3">
        <v>4</v>
      </c>
      <c r="B5" s="9" t="s">
        <v>48</v>
      </c>
      <c r="C5" s="9">
        <v>692</v>
      </c>
      <c r="D5" s="3" t="s">
        <v>72</v>
      </c>
      <c r="E5" s="20">
        <v>21.6</v>
      </c>
      <c r="F5" s="19">
        <v>20.9</v>
      </c>
      <c r="G5" s="4">
        <f t="shared" si="0"/>
        <v>0.72475800154489</v>
      </c>
      <c r="H5" s="4">
        <f t="shared" si="0"/>
        <v>0.7171651780264984</v>
      </c>
    </row>
    <row r="6" spans="1:8" ht="15" customHeight="1">
      <c r="A6" s="3">
        <v>5</v>
      </c>
      <c r="B6" s="9" t="s">
        <v>49</v>
      </c>
      <c r="C6" s="9">
        <v>4884</v>
      </c>
      <c r="D6" s="3" t="s">
        <v>73</v>
      </c>
      <c r="E6" s="18">
        <v>16.6</v>
      </c>
      <c r="F6" s="19">
        <v>16.1</v>
      </c>
      <c r="G6" s="4">
        <f t="shared" si="0"/>
        <v>0.6674309757492672</v>
      </c>
      <c r="H6" s="4">
        <f t="shared" si="0"/>
        <v>0.6612480529547776</v>
      </c>
    </row>
    <row r="7" spans="1:8" ht="15" customHeight="1">
      <c r="A7" s="3">
        <v>6</v>
      </c>
      <c r="B7" s="9" t="s">
        <v>50</v>
      </c>
      <c r="C7" s="9">
        <v>2301</v>
      </c>
      <c r="D7" s="3" t="s">
        <v>74</v>
      </c>
      <c r="E7" s="18">
        <v>31.9</v>
      </c>
      <c r="F7" s="19">
        <v>30.8</v>
      </c>
      <c r="G7" s="4">
        <f aca="true" t="shared" si="1" ref="G7:G51">+(E7^0.5+2.6)/10</f>
        <v>0.8248008498577175</v>
      </c>
      <c r="H7" s="4">
        <f aca="true" t="shared" si="2" ref="H7:H51">+(F7^0.5+2.6)/10</f>
        <v>0.8149774770204644</v>
      </c>
    </row>
    <row r="8" spans="1:8" ht="15" customHeight="1">
      <c r="A8" s="3">
        <v>7</v>
      </c>
      <c r="B8" s="9" t="s">
        <v>51</v>
      </c>
      <c r="C8" s="9">
        <v>4692</v>
      </c>
      <c r="D8" s="3" t="s">
        <v>12</v>
      </c>
      <c r="E8" s="20">
        <v>14.7</v>
      </c>
      <c r="F8" s="19">
        <v>14.2</v>
      </c>
      <c r="G8" s="4">
        <f t="shared" si="1"/>
        <v>0.6434057902536162</v>
      </c>
      <c r="H8" s="4">
        <f t="shared" si="2"/>
        <v>0.6368288736283354</v>
      </c>
    </row>
    <row r="9" spans="1:8" ht="15" customHeight="1">
      <c r="A9" s="3">
        <v>8</v>
      </c>
      <c r="B9" s="9" t="s">
        <v>24</v>
      </c>
      <c r="C9" s="9">
        <v>4820</v>
      </c>
      <c r="D9" s="3" t="s">
        <v>8</v>
      </c>
      <c r="E9" s="20">
        <v>30.9</v>
      </c>
      <c r="F9" s="19">
        <v>29.8</v>
      </c>
      <c r="G9" s="4">
        <f t="shared" si="1"/>
        <v>0.8158776843874918</v>
      </c>
      <c r="H9" s="4">
        <f t="shared" si="2"/>
        <v>0.8058937625582473</v>
      </c>
    </row>
    <row r="10" spans="1:8" ht="15" customHeight="1">
      <c r="A10" s="3">
        <v>9</v>
      </c>
      <c r="B10" s="15" t="s">
        <v>52</v>
      </c>
      <c r="C10" s="9"/>
      <c r="D10" s="3" t="s">
        <v>75</v>
      </c>
      <c r="E10" s="21">
        <v>32.2</v>
      </c>
      <c r="F10" s="22">
        <v>31.1</v>
      </c>
      <c r="G10" s="4">
        <f t="shared" si="1"/>
        <v>0.8274504383644443</v>
      </c>
      <c r="H10" s="4">
        <f t="shared" si="2"/>
        <v>0.8176737397439474</v>
      </c>
    </row>
    <row r="11" spans="1:8" ht="15" customHeight="1">
      <c r="A11" s="3">
        <v>10</v>
      </c>
      <c r="B11" s="9" t="s">
        <v>53</v>
      </c>
      <c r="C11" s="9"/>
      <c r="D11" s="3" t="s">
        <v>17</v>
      </c>
      <c r="E11" s="18">
        <v>26.2</v>
      </c>
      <c r="F11" s="19">
        <v>25.3</v>
      </c>
      <c r="G11" s="4">
        <f t="shared" si="1"/>
        <v>0.7718593556827891</v>
      </c>
      <c r="H11" s="4">
        <f t="shared" si="2"/>
        <v>0.7629910535983717</v>
      </c>
    </row>
    <row r="12" spans="1:12" ht="15" customHeight="1">
      <c r="A12" s="3">
        <v>11</v>
      </c>
      <c r="B12" s="9" t="s">
        <v>25</v>
      </c>
      <c r="C12" s="9">
        <v>2512</v>
      </c>
      <c r="D12" s="3" t="s">
        <v>76</v>
      </c>
      <c r="E12" s="18">
        <v>22.9</v>
      </c>
      <c r="F12" s="19">
        <v>22.1</v>
      </c>
      <c r="G12" s="4">
        <f t="shared" si="1"/>
        <v>0.7385394445602159</v>
      </c>
      <c r="H12" s="4">
        <f t="shared" si="2"/>
        <v>0.7301063709417264</v>
      </c>
      <c r="L12" s="14"/>
    </row>
    <row r="13" spans="1:8" ht="15" customHeight="1">
      <c r="A13" s="3">
        <v>12</v>
      </c>
      <c r="B13" s="9" t="s">
        <v>54</v>
      </c>
      <c r="C13" s="9"/>
      <c r="D13" s="3" t="s">
        <v>77</v>
      </c>
      <c r="E13" s="18">
        <v>18.3</v>
      </c>
      <c r="F13" s="19">
        <v>17.7</v>
      </c>
      <c r="G13" s="4">
        <f t="shared" si="1"/>
        <v>0.6877849927241488</v>
      </c>
      <c r="H13" s="4">
        <f t="shared" si="2"/>
        <v>0.6807136793592526</v>
      </c>
    </row>
    <row r="14" spans="1:8" ht="15" customHeight="1">
      <c r="A14" s="3">
        <v>13</v>
      </c>
      <c r="B14" s="9" t="s">
        <v>26</v>
      </c>
      <c r="C14" s="9">
        <v>2514</v>
      </c>
      <c r="D14" s="3" t="s">
        <v>76</v>
      </c>
      <c r="E14" s="18">
        <v>22.2</v>
      </c>
      <c r="F14" s="19">
        <v>21.4</v>
      </c>
      <c r="G14" s="4">
        <f t="shared" si="1"/>
        <v>0.7311687595755899</v>
      </c>
      <c r="H14" s="4">
        <f t="shared" si="2"/>
        <v>0.7226013402488152</v>
      </c>
    </row>
    <row r="15" spans="1:8" ht="15" customHeight="1">
      <c r="A15" s="3">
        <v>14</v>
      </c>
      <c r="B15" s="9" t="s">
        <v>97</v>
      </c>
      <c r="C15" s="9"/>
      <c r="D15" s="3" t="s">
        <v>78</v>
      </c>
      <c r="E15" s="23">
        <v>14.1</v>
      </c>
      <c r="F15" s="19">
        <v>13.6</v>
      </c>
      <c r="G15" s="4">
        <f t="shared" si="1"/>
        <v>0.6354996671103718</v>
      </c>
      <c r="H15" s="4">
        <f t="shared" si="2"/>
        <v>0.6287817782917156</v>
      </c>
    </row>
    <row r="16" spans="1:8" ht="15" customHeight="1">
      <c r="A16" s="3">
        <v>15</v>
      </c>
      <c r="B16" s="9" t="s">
        <v>55</v>
      </c>
      <c r="C16" s="9">
        <v>2404</v>
      </c>
      <c r="D16" s="3" t="s">
        <v>15</v>
      </c>
      <c r="E16" s="18">
        <v>26.2</v>
      </c>
      <c r="F16" s="19">
        <v>25.3</v>
      </c>
      <c r="G16" s="4">
        <f t="shared" si="1"/>
        <v>0.7718593556827891</v>
      </c>
      <c r="H16" s="4">
        <f t="shared" si="2"/>
        <v>0.7629910535983717</v>
      </c>
    </row>
    <row r="17" spans="1:8" ht="15" customHeight="1">
      <c r="A17" s="3">
        <v>16</v>
      </c>
      <c r="B17" s="9" t="s">
        <v>27</v>
      </c>
      <c r="C17" s="9">
        <v>4943</v>
      </c>
      <c r="D17" s="3" t="s">
        <v>0</v>
      </c>
      <c r="E17" s="18">
        <v>23.2</v>
      </c>
      <c r="F17" s="19">
        <v>22.4</v>
      </c>
      <c r="G17" s="4">
        <f t="shared" si="1"/>
        <v>0.7416637831516919</v>
      </c>
      <c r="H17" s="4">
        <f t="shared" si="2"/>
        <v>0.7332863826479693</v>
      </c>
    </row>
    <row r="18" spans="1:8" ht="15" customHeight="1">
      <c r="A18" s="3">
        <v>17</v>
      </c>
      <c r="B18" s="9" t="s">
        <v>56</v>
      </c>
      <c r="C18" s="9"/>
      <c r="D18" s="3" t="s">
        <v>20</v>
      </c>
      <c r="E18" s="18">
        <v>13.5</v>
      </c>
      <c r="F18" s="19">
        <v>13</v>
      </c>
      <c r="G18" s="4">
        <f t="shared" si="1"/>
        <v>0.6274234614174767</v>
      </c>
      <c r="H18" s="4">
        <f t="shared" si="2"/>
        <v>0.620555127546399</v>
      </c>
    </row>
    <row r="19" spans="1:8" ht="15" customHeight="1">
      <c r="A19" s="3">
        <v>18</v>
      </c>
      <c r="B19" s="3" t="s">
        <v>57</v>
      </c>
      <c r="C19" s="9"/>
      <c r="D19" s="3" t="s">
        <v>19</v>
      </c>
      <c r="E19" s="18">
        <v>26.3</v>
      </c>
      <c r="F19" s="19">
        <v>25.4</v>
      </c>
      <c r="G19" s="4">
        <f t="shared" si="1"/>
        <v>0.7728352561983234</v>
      </c>
      <c r="H19" s="4">
        <f t="shared" si="2"/>
        <v>0.763984126734166</v>
      </c>
    </row>
    <row r="20" spans="1:8" ht="15" customHeight="1">
      <c r="A20" s="3">
        <v>19</v>
      </c>
      <c r="B20" s="3" t="s">
        <v>58</v>
      </c>
      <c r="C20" s="9"/>
      <c r="D20" s="3" t="s">
        <v>79</v>
      </c>
      <c r="E20" s="18">
        <v>14.7</v>
      </c>
      <c r="F20" s="19">
        <v>14.2</v>
      </c>
      <c r="G20" s="4">
        <f t="shared" si="1"/>
        <v>0.6434057902536162</v>
      </c>
      <c r="H20" s="4">
        <f t="shared" si="2"/>
        <v>0.6368288736283354</v>
      </c>
    </row>
    <row r="21" spans="1:8" ht="15" customHeight="1">
      <c r="A21" s="3">
        <v>20</v>
      </c>
      <c r="B21" s="9" t="s">
        <v>59</v>
      </c>
      <c r="C21" s="9">
        <v>2724</v>
      </c>
      <c r="D21" s="3" t="s">
        <v>12</v>
      </c>
      <c r="E21" s="18">
        <v>14.7</v>
      </c>
      <c r="F21" s="19">
        <v>14.2</v>
      </c>
      <c r="G21" s="4">
        <f t="shared" si="1"/>
        <v>0.6434057902536162</v>
      </c>
      <c r="H21" s="4">
        <f t="shared" si="2"/>
        <v>0.6368288736283354</v>
      </c>
    </row>
    <row r="22" spans="1:8" ht="15" customHeight="1">
      <c r="A22" s="3">
        <v>21</v>
      </c>
      <c r="B22" s="9" t="s">
        <v>60</v>
      </c>
      <c r="C22" s="9"/>
      <c r="D22" s="3" t="s">
        <v>80</v>
      </c>
      <c r="E22" s="18">
        <v>15.2</v>
      </c>
      <c r="F22" s="19">
        <v>14.7</v>
      </c>
      <c r="G22" s="4">
        <f t="shared" si="1"/>
        <v>0.6498717737923585</v>
      </c>
      <c r="H22" s="4">
        <f t="shared" si="2"/>
        <v>0.6434057902536162</v>
      </c>
    </row>
    <row r="23" spans="1:8" ht="15" customHeight="1">
      <c r="A23" s="3">
        <v>22</v>
      </c>
      <c r="B23" s="9" t="s">
        <v>61</v>
      </c>
      <c r="C23" s="9">
        <v>4138</v>
      </c>
      <c r="D23" s="3" t="s">
        <v>18</v>
      </c>
      <c r="E23" s="18">
        <v>28</v>
      </c>
      <c r="F23" s="19">
        <v>27</v>
      </c>
      <c r="G23" s="4">
        <f t="shared" si="1"/>
        <v>0.7891502622129181</v>
      </c>
      <c r="H23" s="4">
        <f t="shared" si="2"/>
        <v>0.7796152422706631</v>
      </c>
    </row>
    <row r="24" spans="1:8" ht="15" customHeight="1">
      <c r="A24" s="3">
        <v>23</v>
      </c>
      <c r="B24" s="9" t="s">
        <v>28</v>
      </c>
      <c r="C24" s="9"/>
      <c r="D24" s="3" t="s">
        <v>14</v>
      </c>
      <c r="E24" s="18">
        <v>22.7</v>
      </c>
      <c r="F24" s="19">
        <v>21.9</v>
      </c>
      <c r="G24" s="4">
        <f t="shared" si="1"/>
        <v>0.7364451699828638</v>
      </c>
      <c r="H24" s="4">
        <f t="shared" si="2"/>
        <v>0.7279743582719036</v>
      </c>
    </row>
    <row r="25" spans="1:8" ht="15" customHeight="1">
      <c r="A25" s="3">
        <v>24</v>
      </c>
      <c r="B25" s="9" t="s">
        <v>62</v>
      </c>
      <c r="C25" s="9"/>
      <c r="D25" s="3" t="s">
        <v>81</v>
      </c>
      <c r="E25" s="18">
        <v>14.7</v>
      </c>
      <c r="F25" s="19">
        <v>14.2</v>
      </c>
      <c r="G25" s="4">
        <f t="shared" si="1"/>
        <v>0.6434057902536162</v>
      </c>
      <c r="H25" s="4">
        <f t="shared" si="2"/>
        <v>0.6368288736283354</v>
      </c>
    </row>
    <row r="26" spans="1:8" ht="15" customHeight="1">
      <c r="A26" s="3">
        <v>25</v>
      </c>
      <c r="B26" s="9" t="s">
        <v>70</v>
      </c>
      <c r="C26" s="9"/>
      <c r="D26" s="3" t="s">
        <v>11</v>
      </c>
      <c r="E26" s="18">
        <v>24.4</v>
      </c>
      <c r="F26" s="19">
        <v>23.6</v>
      </c>
      <c r="G26" s="4">
        <f t="shared" si="1"/>
        <v>0.7539635614091388</v>
      </c>
      <c r="H26" s="4">
        <f t="shared" si="2"/>
        <v>0.7457983120596448</v>
      </c>
    </row>
    <row r="27" spans="1:8" ht="15" customHeight="1">
      <c r="A27" s="3">
        <v>26</v>
      </c>
      <c r="B27" s="9" t="s">
        <v>63</v>
      </c>
      <c r="C27" s="9"/>
      <c r="D27" s="3" t="s">
        <v>82</v>
      </c>
      <c r="E27" s="18">
        <v>30.3</v>
      </c>
      <c r="F27" s="19">
        <v>29.2</v>
      </c>
      <c r="G27" s="4">
        <f t="shared" si="1"/>
        <v>0.8104543577809155</v>
      </c>
      <c r="H27" s="4">
        <f t="shared" si="2"/>
        <v>0.8003702434442518</v>
      </c>
    </row>
    <row r="28" spans="1:8" ht="15" customHeight="1">
      <c r="A28" s="3">
        <v>27</v>
      </c>
      <c r="B28" s="9" t="s">
        <v>64</v>
      </c>
      <c r="C28" s="9"/>
      <c r="D28" s="3" t="s">
        <v>83</v>
      </c>
      <c r="E28" s="18">
        <v>18.5</v>
      </c>
      <c r="F28" s="19">
        <v>17.9</v>
      </c>
      <c r="G28" s="4">
        <f t="shared" si="1"/>
        <v>0.6901162633521313</v>
      </c>
      <c r="H28" s="4">
        <f t="shared" si="2"/>
        <v>0.6830839160261236</v>
      </c>
    </row>
    <row r="29" spans="1:8" ht="15" customHeight="1">
      <c r="A29" s="3">
        <v>28</v>
      </c>
      <c r="B29" s="9" t="s">
        <v>29</v>
      </c>
      <c r="C29" s="9">
        <v>1776</v>
      </c>
      <c r="D29" s="3" t="s">
        <v>16</v>
      </c>
      <c r="E29" s="18">
        <v>15.2</v>
      </c>
      <c r="F29" s="19">
        <v>14.7</v>
      </c>
      <c r="G29" s="4">
        <f t="shared" si="1"/>
        <v>0.6498717737923585</v>
      </c>
      <c r="H29" s="4">
        <f t="shared" si="2"/>
        <v>0.6434057902536162</v>
      </c>
    </row>
    <row r="30" spans="1:8" ht="15" customHeight="1">
      <c r="A30" s="3">
        <v>29</v>
      </c>
      <c r="B30" s="9" t="s">
        <v>65</v>
      </c>
      <c r="C30" s="9">
        <v>1738</v>
      </c>
      <c r="D30" s="3" t="s">
        <v>45</v>
      </c>
      <c r="E30" s="20">
        <v>18.8</v>
      </c>
      <c r="F30" s="19">
        <v>18</v>
      </c>
      <c r="G30" s="4">
        <f t="shared" si="1"/>
        <v>0.693589667773576</v>
      </c>
      <c r="H30" s="4">
        <f t="shared" si="2"/>
        <v>0.6842640687119286</v>
      </c>
    </row>
    <row r="31" spans="1:8" ht="15" customHeight="1">
      <c r="A31" s="3">
        <v>30</v>
      </c>
      <c r="B31" s="9" t="s">
        <v>66</v>
      </c>
      <c r="C31" s="9"/>
      <c r="D31" s="3" t="s">
        <v>84</v>
      </c>
      <c r="E31" s="20">
        <v>18.5</v>
      </c>
      <c r="F31" s="19">
        <v>17.9</v>
      </c>
      <c r="G31" s="4">
        <f t="shared" si="1"/>
        <v>0.6901162633521313</v>
      </c>
      <c r="H31" s="4">
        <f t="shared" si="2"/>
        <v>0.6830839160261236</v>
      </c>
    </row>
    <row r="32" spans="1:8" ht="15" customHeight="1">
      <c r="A32" s="3">
        <v>31</v>
      </c>
      <c r="B32" s="9" t="s">
        <v>67</v>
      </c>
      <c r="C32" s="9"/>
      <c r="D32" s="3" t="s">
        <v>84</v>
      </c>
      <c r="E32" s="25">
        <v>40</v>
      </c>
      <c r="F32" s="26">
        <v>40</v>
      </c>
      <c r="G32" s="4">
        <f t="shared" si="1"/>
        <v>0.892455532033676</v>
      </c>
      <c r="H32" s="4">
        <f t="shared" si="2"/>
        <v>0.892455532033676</v>
      </c>
    </row>
    <row r="33" spans="1:8" ht="15" customHeight="1">
      <c r="A33" s="3">
        <v>32</v>
      </c>
      <c r="B33" s="9" t="s">
        <v>68</v>
      </c>
      <c r="C33" s="9"/>
      <c r="D33" s="3" t="s">
        <v>85</v>
      </c>
      <c r="E33" s="20">
        <v>18.7</v>
      </c>
      <c r="F33" s="19">
        <v>18.1</v>
      </c>
      <c r="G33" s="4">
        <f t="shared" si="1"/>
        <v>0.6924349662087931</v>
      </c>
      <c r="H33" s="4">
        <f t="shared" si="2"/>
        <v>0.6854409477236529</v>
      </c>
    </row>
    <row r="34" spans="1:8" ht="15" customHeight="1">
      <c r="A34" s="3">
        <v>33</v>
      </c>
      <c r="B34" s="9" t="s">
        <v>69</v>
      </c>
      <c r="C34" s="9"/>
      <c r="D34" s="3" t="s">
        <v>86</v>
      </c>
      <c r="E34" s="20">
        <v>21.8</v>
      </c>
      <c r="F34" s="19">
        <v>21.1</v>
      </c>
      <c r="G34" s="4">
        <f t="shared" si="1"/>
        <v>0.7269047011971501</v>
      </c>
      <c r="H34" s="4">
        <f t="shared" si="2"/>
        <v>0.7193473631142341</v>
      </c>
    </row>
    <row r="35" spans="1:8" ht="15" customHeight="1">
      <c r="A35" s="3">
        <v>34</v>
      </c>
      <c r="B35" s="9" t="s">
        <v>94</v>
      </c>
      <c r="C35" s="9">
        <v>2987</v>
      </c>
      <c r="D35" s="3" t="s">
        <v>95</v>
      </c>
      <c r="E35" s="20">
        <v>16.8</v>
      </c>
      <c r="F35" s="20">
        <v>16.3</v>
      </c>
      <c r="G35" s="4">
        <f t="shared" si="1"/>
        <v>0.669878030638384</v>
      </c>
      <c r="H35" s="4">
        <f t="shared" si="2"/>
        <v>0.663732584763727</v>
      </c>
    </row>
    <row r="36" spans="1:8" ht="15" customHeight="1">
      <c r="A36" s="3">
        <v>35</v>
      </c>
      <c r="B36" s="9" t="s">
        <v>96</v>
      </c>
      <c r="C36" s="9"/>
      <c r="D36" s="3"/>
      <c r="E36" s="20">
        <v>26</v>
      </c>
      <c r="F36" s="20">
        <v>25.1</v>
      </c>
      <c r="G36" s="4">
        <f t="shared" si="1"/>
        <v>0.7699019513592784</v>
      </c>
      <c r="H36" s="4">
        <f t="shared" si="2"/>
        <v>0.7609990019950139</v>
      </c>
    </row>
    <row r="37" spans="1:8" ht="15" customHeight="1">
      <c r="A37" s="3">
        <v>36</v>
      </c>
      <c r="B37" s="9" t="s">
        <v>30</v>
      </c>
      <c r="C37" s="9"/>
      <c r="D37" s="3"/>
      <c r="E37" s="20">
        <v>30.7</v>
      </c>
      <c r="F37" s="20">
        <v>30.7</v>
      </c>
      <c r="G37" s="4">
        <f t="shared" si="1"/>
        <v>0.8140758070878027</v>
      </c>
      <c r="H37" s="4">
        <f t="shared" si="2"/>
        <v>0.8140758070878027</v>
      </c>
    </row>
    <row r="38" spans="1:8" ht="15" customHeight="1">
      <c r="A38" s="3">
        <v>37</v>
      </c>
      <c r="B38" s="9" t="s">
        <v>31</v>
      </c>
      <c r="C38" s="9"/>
      <c r="D38" s="3"/>
      <c r="E38" s="20">
        <v>30.8</v>
      </c>
      <c r="F38" s="20">
        <v>30.8</v>
      </c>
      <c r="G38" s="4">
        <f t="shared" si="1"/>
        <v>0.8149774770204644</v>
      </c>
      <c r="H38" s="4">
        <f t="shared" si="2"/>
        <v>0.8149774770204644</v>
      </c>
    </row>
    <row r="39" spans="1:8" ht="15" customHeight="1">
      <c r="A39" s="3">
        <v>38</v>
      </c>
      <c r="B39" s="9" t="s">
        <v>32</v>
      </c>
      <c r="C39" s="9"/>
      <c r="D39" s="3"/>
      <c r="E39" s="20">
        <v>30.9</v>
      </c>
      <c r="F39" s="20">
        <v>30.9</v>
      </c>
      <c r="G39" s="4">
        <f t="shared" si="1"/>
        <v>0.8158776843874918</v>
      </c>
      <c r="H39" s="4">
        <f t="shared" si="2"/>
        <v>0.8158776843874918</v>
      </c>
    </row>
    <row r="40" spans="1:8" ht="15" customHeight="1">
      <c r="A40" s="3">
        <v>39</v>
      </c>
      <c r="B40" s="9" t="s">
        <v>33</v>
      </c>
      <c r="C40" s="9"/>
      <c r="D40" s="3"/>
      <c r="E40" s="20">
        <v>31</v>
      </c>
      <c r="F40" s="20">
        <v>31</v>
      </c>
      <c r="G40" s="4">
        <f t="shared" si="1"/>
        <v>0.8167764362830022</v>
      </c>
      <c r="H40" s="4">
        <f t="shared" si="2"/>
        <v>0.8167764362830022</v>
      </c>
    </row>
    <row r="41" spans="1:8" ht="15" customHeight="1">
      <c r="A41" s="3">
        <v>40</v>
      </c>
      <c r="B41" s="9" t="s">
        <v>34</v>
      </c>
      <c r="C41" s="9"/>
      <c r="D41" s="3"/>
      <c r="E41" s="20">
        <v>31.1</v>
      </c>
      <c r="F41" s="20">
        <v>31.1</v>
      </c>
      <c r="G41" s="4">
        <f t="shared" si="1"/>
        <v>0.8176737397439474</v>
      </c>
      <c r="H41" s="4">
        <f t="shared" si="2"/>
        <v>0.8176737397439474</v>
      </c>
    </row>
    <row r="42" spans="1:8" ht="15" customHeight="1">
      <c r="A42" s="3">
        <v>41</v>
      </c>
      <c r="B42" s="9" t="s">
        <v>35</v>
      </c>
      <c r="C42" s="9"/>
      <c r="D42" s="3"/>
      <c r="E42" s="20">
        <v>31.2</v>
      </c>
      <c r="F42" s="20">
        <v>31.2</v>
      </c>
      <c r="G42" s="4">
        <f t="shared" si="1"/>
        <v>0.8185696017507575</v>
      </c>
      <c r="H42" s="4">
        <f t="shared" si="2"/>
        <v>0.8185696017507575</v>
      </c>
    </row>
    <row r="43" spans="1:8" ht="15" customHeight="1">
      <c r="A43" s="3">
        <v>42</v>
      </c>
      <c r="B43" s="9" t="s">
        <v>36</v>
      </c>
      <c r="C43" s="9"/>
      <c r="D43" s="3"/>
      <c r="E43" s="20">
        <v>31.3</v>
      </c>
      <c r="F43" s="20">
        <v>31.3</v>
      </c>
      <c r="G43" s="4">
        <f t="shared" si="1"/>
        <v>0.8194640292279747</v>
      </c>
      <c r="H43" s="4">
        <f t="shared" si="2"/>
        <v>0.8194640292279747</v>
      </c>
    </row>
    <row r="44" spans="1:8" ht="15" customHeight="1">
      <c r="A44" s="3">
        <v>43</v>
      </c>
      <c r="B44" s="9" t="s">
        <v>37</v>
      </c>
      <c r="C44" s="9"/>
      <c r="D44" s="3"/>
      <c r="E44" s="20">
        <v>31.4</v>
      </c>
      <c r="F44" s="20">
        <v>31.4</v>
      </c>
      <c r="G44" s="4">
        <f t="shared" si="1"/>
        <v>0.820357029044876</v>
      </c>
      <c r="H44" s="4">
        <f t="shared" si="2"/>
        <v>0.820357029044876</v>
      </c>
    </row>
    <row r="45" spans="1:8" ht="15" customHeight="1">
      <c r="A45" s="3">
        <v>44</v>
      </c>
      <c r="B45" s="9" t="s">
        <v>38</v>
      </c>
      <c r="C45" s="9"/>
      <c r="D45" s="3"/>
      <c r="E45" s="20">
        <v>31.5</v>
      </c>
      <c r="F45" s="20">
        <v>31.5</v>
      </c>
      <c r="G45" s="4">
        <f t="shared" si="1"/>
        <v>0.8212486080160912</v>
      </c>
      <c r="H45" s="4">
        <f t="shared" si="2"/>
        <v>0.8212486080160912</v>
      </c>
    </row>
    <row r="46" spans="1:8" ht="15" customHeight="1">
      <c r="A46" s="3">
        <v>45</v>
      </c>
      <c r="B46" s="9" t="s">
        <v>39</v>
      </c>
      <c r="C46" s="9"/>
      <c r="D46" s="3"/>
      <c r="E46" s="20">
        <v>31.6</v>
      </c>
      <c r="F46" s="20">
        <v>31.6</v>
      </c>
      <c r="G46" s="4">
        <f t="shared" si="1"/>
        <v>0.8221387729022078</v>
      </c>
      <c r="H46" s="4">
        <f t="shared" si="2"/>
        <v>0.8221387729022078</v>
      </c>
    </row>
    <row r="47" spans="1:8" ht="15" customHeight="1">
      <c r="A47" s="3">
        <v>46</v>
      </c>
      <c r="B47" s="9" t="s">
        <v>40</v>
      </c>
      <c r="C47" s="9"/>
      <c r="D47" s="3"/>
      <c r="E47" s="20">
        <v>31.7</v>
      </c>
      <c r="F47" s="20">
        <v>31.7</v>
      </c>
      <c r="G47" s="4">
        <f t="shared" si="1"/>
        <v>0.8230275304103699</v>
      </c>
      <c r="H47" s="4">
        <f t="shared" si="2"/>
        <v>0.8230275304103699</v>
      </c>
    </row>
    <row r="48" spans="1:8" ht="15" customHeight="1">
      <c r="A48" s="3">
        <v>47</v>
      </c>
      <c r="B48" s="9" t="s">
        <v>41</v>
      </c>
      <c r="C48" s="9"/>
      <c r="D48" s="3"/>
      <c r="E48" s="20">
        <v>31.8</v>
      </c>
      <c r="F48" s="20">
        <v>31.8</v>
      </c>
      <c r="G48" s="4">
        <f t="shared" si="1"/>
        <v>0.8239148871948674</v>
      </c>
      <c r="H48" s="4">
        <f t="shared" si="2"/>
        <v>0.8239148871948674</v>
      </c>
    </row>
    <row r="49" spans="1:8" ht="15" customHeight="1">
      <c r="A49" s="3">
        <v>48</v>
      </c>
      <c r="B49" s="9" t="s">
        <v>42</v>
      </c>
      <c r="C49" s="9"/>
      <c r="D49" s="3"/>
      <c r="E49" s="20">
        <v>31.9</v>
      </c>
      <c r="F49" s="20">
        <v>31.9</v>
      </c>
      <c r="G49" s="4">
        <f t="shared" si="1"/>
        <v>0.8248008498577175</v>
      </c>
      <c r="H49" s="4">
        <f t="shared" si="2"/>
        <v>0.8248008498577175</v>
      </c>
    </row>
    <row r="50" spans="1:8" ht="15" customHeight="1">
      <c r="A50" s="3">
        <v>49</v>
      </c>
      <c r="B50" s="9" t="s">
        <v>43</v>
      </c>
      <c r="C50" s="9"/>
      <c r="D50" s="3"/>
      <c r="E50" s="20">
        <v>32</v>
      </c>
      <c r="F50" s="20">
        <v>32</v>
      </c>
      <c r="G50" s="4">
        <f t="shared" si="1"/>
        <v>0.8256854249492381</v>
      </c>
      <c r="H50" s="4">
        <f t="shared" si="2"/>
        <v>0.8256854249492381</v>
      </c>
    </row>
    <row r="51" spans="1:8" ht="15" customHeight="1">
      <c r="A51" s="5">
        <v>50</v>
      </c>
      <c r="B51" s="11" t="s">
        <v>44</v>
      </c>
      <c r="C51" s="5"/>
      <c r="D51" s="17"/>
      <c r="E51" s="24">
        <v>32.1</v>
      </c>
      <c r="F51" s="24">
        <v>32.1</v>
      </c>
      <c r="G51" s="6">
        <f t="shared" si="1"/>
        <v>0.8265686189686118</v>
      </c>
      <c r="H51" s="6">
        <f t="shared" si="2"/>
        <v>0.8265686189686118</v>
      </c>
    </row>
    <row r="53" spans="2:14" s="28" customFormat="1" ht="15" customHeight="1">
      <c r="B53" s="7" t="s">
        <v>2</v>
      </c>
      <c r="C53" s="7" t="s">
        <v>91</v>
      </c>
      <c r="D53" s="7" t="s">
        <v>3</v>
      </c>
      <c r="E53" s="7" t="s">
        <v>4</v>
      </c>
      <c r="F53" s="8" t="s">
        <v>5</v>
      </c>
      <c r="G53" s="7" t="s">
        <v>6</v>
      </c>
      <c r="H53" s="8" t="s">
        <v>7</v>
      </c>
      <c r="I53" s="12" t="s">
        <v>21</v>
      </c>
      <c r="J53" s="29"/>
      <c r="K53" s="7" t="s">
        <v>9</v>
      </c>
      <c r="L53" s="7" t="s">
        <v>2</v>
      </c>
      <c r="M53" s="7" t="s">
        <v>6</v>
      </c>
      <c r="N53" s="8" t="s">
        <v>7</v>
      </c>
    </row>
    <row r="54" spans="1:14" s="28" customFormat="1" ht="15" customHeight="1">
      <c r="A54" s="7">
        <f>+A2</f>
        <v>1</v>
      </c>
      <c r="B54" s="12" t="str">
        <f>+B2</f>
        <v>Agarrate Catalina / 21</v>
      </c>
      <c r="C54" s="12" t="s">
        <v>92</v>
      </c>
      <c r="D54" s="30">
        <f>IF(C54="C",G2,IF(C54="S",H2,"ERROR"))</f>
        <v>0.8248008498577175</v>
      </c>
      <c r="E54" s="31">
        <v>0.4166666666666667</v>
      </c>
      <c r="F54" s="32">
        <v>0.8549305555555556</v>
      </c>
      <c r="G54" s="33">
        <f aca="true" t="shared" si="3" ref="G54:G88">+F54-E54</f>
        <v>0.43826388888888895</v>
      </c>
      <c r="H54" s="33">
        <f aca="true" t="shared" si="4" ref="H54:H75">+G54*D54</f>
        <v>0.3614804280175039</v>
      </c>
      <c r="I54" s="34">
        <f>RANK(H54,$H$54:$H$88,1)</f>
        <v>34</v>
      </c>
      <c r="J54" s="29"/>
      <c r="K54" s="35">
        <v>1</v>
      </c>
      <c r="L54" s="36" t="str">
        <f>INDEX($B$54:$B$88,MATCH(K54,$I$54:$I$88,0),1)</f>
        <v>Maranata / 35</v>
      </c>
      <c r="M54" s="37">
        <f>INDEX($G$54:$G$88,MATCH(K54,$I$54:$I$88,0),1)</f>
        <v>0.07809027777777777</v>
      </c>
      <c r="N54" s="37">
        <f>INDEX($H$54:$H$88,MATCH(K54,$I$54:$I$88,0),1)</f>
        <v>0.05024373688473551</v>
      </c>
    </row>
    <row r="55" spans="1:14" s="28" customFormat="1" ht="15" customHeight="1">
      <c r="A55" s="7">
        <f aca="true" t="shared" si="5" ref="A55:A81">+A3</f>
        <v>2</v>
      </c>
      <c r="B55" s="12" t="str">
        <f>+B3</f>
        <v>Agur / 19</v>
      </c>
      <c r="C55" s="12" t="s">
        <v>92</v>
      </c>
      <c r="D55" s="30">
        <f aca="true" t="shared" si="6" ref="D55:D88">IF(C55="C",G3,IF(C55="S",H3,"ERROR"))</f>
        <v>0.7619960159204453</v>
      </c>
      <c r="E55" s="31">
        <v>0.4166666666666667</v>
      </c>
      <c r="F55" s="32">
        <v>0.498599537037037</v>
      </c>
      <c r="G55" s="33">
        <f t="shared" si="3"/>
        <v>0.08193287037037034</v>
      </c>
      <c r="H55" s="33">
        <f t="shared" si="4"/>
        <v>0.062432520795148494</v>
      </c>
      <c r="I55" s="34">
        <f>RANK(H55,$H$54:$H$88,1)</f>
        <v>19</v>
      </c>
      <c r="J55" s="29"/>
      <c r="K55" s="35">
        <v>2</v>
      </c>
      <c r="L55" s="36" t="str">
        <f>INDEX($B$54:$B$88,MATCH(K55,$I$54:$I$88,0),1)</f>
        <v>Pamabe / 18</v>
      </c>
      <c r="M55" s="37">
        <f>INDEX($G$54:$G$88,MATCH(K55,$I$54:$I$88,0),1)</f>
        <v>0.06495370370370368</v>
      </c>
      <c r="N55" s="37">
        <f>INDEX($H$54:$H$88,MATCH(K55,$I$54:$I$88,0),1)</f>
        <v>0.051258232309477944</v>
      </c>
    </row>
    <row r="56" spans="1:14" s="28" customFormat="1" ht="15" customHeight="1">
      <c r="A56" s="7">
        <f t="shared" si="5"/>
        <v>3</v>
      </c>
      <c r="B56" s="12" t="str">
        <f>+B4</f>
        <v>Albatros / 34</v>
      </c>
      <c r="C56" s="12" t="s">
        <v>93</v>
      </c>
      <c r="D56" s="30">
        <f t="shared" si="6"/>
        <v>0.620555127546399</v>
      </c>
      <c r="E56" s="31">
        <v>0.4166666666666667</v>
      </c>
      <c r="F56" s="32">
        <v>0.5175</v>
      </c>
      <c r="G56" s="33">
        <f t="shared" si="3"/>
        <v>0.10083333333333327</v>
      </c>
      <c r="H56" s="33">
        <f t="shared" si="4"/>
        <v>0.06257264202759519</v>
      </c>
      <c r="I56" s="34">
        <f>RANK(H56,$H$54:$H$88,1)</f>
        <v>20</v>
      </c>
      <c r="J56" s="29"/>
      <c r="K56" s="35">
        <v>3</v>
      </c>
      <c r="L56" s="36" t="str">
        <f>INDEX($B$54:$B$88,MATCH(K56,$I$54:$I$88,0),1)</f>
        <v>Don Juan / 19</v>
      </c>
      <c r="M56" s="37">
        <f>INDEX($G$54:$G$88,MATCH(K56,$I$54:$I$88,0),1)</f>
        <v>0.07104166666666667</v>
      </c>
      <c r="N56" s="37">
        <f>INDEX($H$54:$H$88,MATCH(K56,$I$54:$I$88,0),1)</f>
        <v>0.051943447294849204</v>
      </c>
    </row>
    <row r="57" spans="1:14" s="28" customFormat="1" ht="15" customHeight="1">
      <c r="A57" s="7">
        <f t="shared" si="5"/>
        <v>4</v>
      </c>
      <c r="B57" s="12" t="str">
        <f>+B5</f>
        <v>Bambino 4 / 13</v>
      </c>
      <c r="C57" s="12" t="s">
        <v>92</v>
      </c>
      <c r="D57" s="30">
        <f t="shared" si="6"/>
        <v>0.72475800154489</v>
      </c>
      <c r="E57" s="31">
        <v>0.4166666666666667</v>
      </c>
      <c r="F57" s="32">
        <v>0.49748842592592596</v>
      </c>
      <c r="G57" s="33">
        <f t="shared" si="3"/>
        <v>0.08082175925925927</v>
      </c>
      <c r="H57" s="38">
        <f t="shared" si="4"/>
        <v>0.05857621672208296</v>
      </c>
      <c r="I57" s="34">
        <f>RANK(H57,$H$54:$H$88,1)</f>
        <v>11</v>
      </c>
      <c r="J57" s="29"/>
      <c r="K57" s="7">
        <v>4</v>
      </c>
      <c r="L57" s="39" t="str">
        <f>INDEX($B$54:$B$88,MATCH(K57,$I$54:$I$88,0),1)</f>
        <v>Strega / 27</v>
      </c>
      <c r="M57" s="40">
        <f>INDEX($G$54:$G$88,MATCH(K57,$I$54:$I$88,0),1)</f>
        <v>0.07686342592592588</v>
      </c>
      <c r="N57" s="40">
        <f>INDEX($H$54:$H$88,MATCH(K57,$I$54:$I$88,0),1)</f>
        <v>0.0533116780519018</v>
      </c>
    </row>
    <row r="58" spans="1:14" s="28" customFormat="1" ht="15" customHeight="1">
      <c r="A58" s="7">
        <f t="shared" si="5"/>
        <v>5</v>
      </c>
      <c r="B58" s="12" t="str">
        <f>+B6</f>
        <v>Caminante / 42</v>
      </c>
      <c r="C58" s="12" t="s">
        <v>92</v>
      </c>
      <c r="D58" s="30">
        <f t="shared" si="6"/>
        <v>0.6674309757492672</v>
      </c>
      <c r="E58" s="31">
        <v>0.4166666666666667</v>
      </c>
      <c r="F58" s="32">
        <v>0.70837962962963</v>
      </c>
      <c r="G58" s="33">
        <f t="shared" si="3"/>
        <v>0.2917129629629633</v>
      </c>
      <c r="H58" s="31">
        <f>+G58*D58</f>
        <v>0.19469826750908045</v>
      </c>
      <c r="I58" s="34">
        <f>RANK(H58,$H$54:$H$88,1)</f>
        <v>27</v>
      </c>
      <c r="J58" s="29"/>
      <c r="K58" s="7">
        <v>5</v>
      </c>
      <c r="L58" s="39" t="str">
        <f>INDEX($B$54:$B$88,MATCH(K58,$I$54:$I$88,0),1)</f>
        <v>Godo / 51</v>
      </c>
      <c r="M58" s="40">
        <f>INDEX($G$54:$G$88,MATCH(K58,$I$54:$I$88,0),1)</f>
        <v>0.08614583333333331</v>
      </c>
      <c r="N58" s="40">
        <f>INDEX($H$54:$H$88,MATCH(K58,$I$54:$I$88,0),1)</f>
        <v>0.05404991693669303</v>
      </c>
    </row>
    <row r="59" spans="1:14" s="28" customFormat="1" ht="15" customHeight="1">
      <c r="A59" s="7">
        <f t="shared" si="5"/>
        <v>6</v>
      </c>
      <c r="B59" s="12" t="str">
        <f>+B7</f>
        <v>Cascabel 2 / 27</v>
      </c>
      <c r="C59" s="12" t="s">
        <v>92</v>
      </c>
      <c r="D59" s="30">
        <f t="shared" si="6"/>
        <v>0.8248008498577175</v>
      </c>
      <c r="E59" s="31">
        <v>0.4166666666666667</v>
      </c>
      <c r="F59" s="32">
        <v>0.49190972222222223</v>
      </c>
      <c r="G59" s="33">
        <f t="shared" si="3"/>
        <v>0.07524305555555555</v>
      </c>
      <c r="H59" s="31">
        <f t="shared" si="4"/>
        <v>0.06206053616811367</v>
      </c>
      <c r="I59" s="34">
        <f>RANK(H59,$H$54:$H$88,1)</f>
        <v>17</v>
      </c>
      <c r="J59" s="29"/>
      <c r="K59" s="7">
        <v>6</v>
      </c>
      <c r="L59" s="39" t="str">
        <f>INDEX($B$54:$B$88,MATCH(K59,$I$54:$I$88,0),1)</f>
        <v>La Marquesa / 6</v>
      </c>
      <c r="M59" s="40">
        <f>INDEX($G$54:$G$88,MATCH(K59,$I$54:$I$88,0),1)</f>
        <v>0.07127314814814811</v>
      </c>
      <c r="N59" s="40">
        <f>INDEX($H$54:$H$88,MATCH(K59,$I$54:$I$88,0),1)</f>
        <v>0.05508240170913511</v>
      </c>
    </row>
    <row r="60" spans="1:14" s="28" customFormat="1" ht="15" customHeight="1">
      <c r="A60" s="7">
        <f t="shared" si="5"/>
        <v>7</v>
      </c>
      <c r="B60" s="12" t="str">
        <f aca="true" t="shared" si="7" ref="B60:B66">+B8</f>
        <v>Catalina / 20</v>
      </c>
      <c r="C60" s="12" t="s">
        <v>92</v>
      </c>
      <c r="D60" s="30">
        <f t="shared" si="6"/>
        <v>0.6434057902536162</v>
      </c>
      <c r="E60" s="31">
        <v>0.4166666666666667</v>
      </c>
      <c r="F60" s="32">
        <v>0.708402777777778</v>
      </c>
      <c r="G60" s="33">
        <f t="shared" si="3"/>
        <v>0.29173611111111136</v>
      </c>
      <c r="H60" s="31">
        <f t="shared" si="4"/>
        <v>0.1877047031149614</v>
      </c>
      <c r="I60" s="34">
        <f>RANK(H60,$H$54:$H$88,1)</f>
        <v>25</v>
      </c>
      <c r="J60" s="29"/>
      <c r="K60" s="7">
        <v>7</v>
      </c>
      <c r="L60" s="39" t="str">
        <f>INDEX($B$54:$B$88,MATCH(K60,$I$54:$I$88,0),1)</f>
        <v>Dgin / 15</v>
      </c>
      <c r="M60" s="40">
        <f>INDEX($G$54:$G$88,MATCH(K60,$I$54:$I$88,0),1)</f>
        <v>0.07711805555555556</v>
      </c>
      <c r="N60" s="40">
        <f>INDEX($H$54:$H$88,MATCH(K60,$I$54:$I$88,0),1)</f>
        <v>0.05695472591556388</v>
      </c>
    </row>
    <row r="61" spans="1:14" s="28" customFormat="1" ht="15" customHeight="1">
      <c r="A61" s="7">
        <f t="shared" si="5"/>
        <v>8</v>
      </c>
      <c r="B61" s="12" t="str">
        <f t="shared" si="7"/>
        <v>Compadrito / 32</v>
      </c>
      <c r="C61" s="12" t="s">
        <v>92</v>
      </c>
      <c r="D61" s="30">
        <f t="shared" si="6"/>
        <v>0.8158776843874918</v>
      </c>
      <c r="E61" s="31">
        <v>0.4166666666666667</v>
      </c>
      <c r="F61" s="32">
        <v>0.8535416666666666</v>
      </c>
      <c r="G61" s="33">
        <f t="shared" si="3"/>
        <v>0.43687499999999996</v>
      </c>
      <c r="H61" s="31">
        <f t="shared" si="4"/>
        <v>0.3564365633667854</v>
      </c>
      <c r="I61" s="34">
        <f>RANK(H61,$H$54:$H$88,1)</f>
        <v>33</v>
      </c>
      <c r="J61" s="29"/>
      <c r="K61" s="7">
        <v>8</v>
      </c>
      <c r="L61" s="39" t="str">
        <f>INDEX($B$54:$B$88,MATCH(K61,$I$54:$I$88,0),1)</f>
        <v>Yijuca / 34</v>
      </c>
      <c r="M61" s="40">
        <f>INDEX($G$54:$G$88,MATCH(K61,$I$54:$I$88,0),1)</f>
        <v>0.08314814814814808</v>
      </c>
      <c r="N61" s="40">
        <f>INDEX($H$54:$H$88,MATCH(K61,$I$54:$I$88,0),1)</f>
        <v>0.05757468515328664</v>
      </c>
    </row>
    <row r="62" spans="1:14" s="28" customFormat="1" ht="15" customHeight="1">
      <c r="A62" s="7">
        <f t="shared" si="5"/>
        <v>9</v>
      </c>
      <c r="B62" s="12" t="str">
        <f t="shared" si="7"/>
        <v>Corinto / 20</v>
      </c>
      <c r="C62" s="12" t="s">
        <v>93</v>
      </c>
      <c r="D62" s="30">
        <f t="shared" si="6"/>
        <v>0.8176737397439474</v>
      </c>
      <c r="E62" s="31">
        <v>0.4166666666666667</v>
      </c>
      <c r="F62" s="32">
        <v>0.49391203703703707</v>
      </c>
      <c r="G62" s="33">
        <f t="shared" si="3"/>
        <v>0.07724537037037038</v>
      </c>
      <c r="H62" s="31">
        <f t="shared" si="4"/>
        <v>0.06316151086864706</v>
      </c>
      <c r="I62" s="34">
        <f>RANK(H62,$H$54:$H$88,1)</f>
        <v>21</v>
      </c>
      <c r="J62" s="29"/>
      <c r="K62" s="7">
        <v>9</v>
      </c>
      <c r="L62" s="39" t="str">
        <f>INDEX($B$54:$B$88,MATCH(K62,$I$54:$I$88,0),1)</f>
        <v>Sandunga / 17</v>
      </c>
      <c r="M62" s="40">
        <f>INDEX($G$54:$G$88,MATCH(K62,$I$54:$I$88,0),1)</f>
        <v>0.07932870370370365</v>
      </c>
      <c r="N62" s="40">
        <f>INDEX($H$54:$H$88,MATCH(K62,$I$54:$I$88,0),1)</f>
        <v>0.057749262171245645</v>
      </c>
    </row>
    <row r="63" spans="1:14" s="28" customFormat="1" ht="15" customHeight="1">
      <c r="A63" s="7">
        <f t="shared" si="5"/>
        <v>10</v>
      </c>
      <c r="B63" s="12" t="str">
        <f t="shared" si="7"/>
        <v>Deinon / 36</v>
      </c>
      <c r="C63" s="12" t="s">
        <v>92</v>
      </c>
      <c r="D63" s="30">
        <f t="shared" si="6"/>
        <v>0.7718593556827891</v>
      </c>
      <c r="E63" s="31">
        <v>0.4166666666666667</v>
      </c>
      <c r="F63" s="32">
        <v>0.5015972222222222</v>
      </c>
      <c r="G63" s="33">
        <f t="shared" si="3"/>
        <v>0.08493055555555556</v>
      </c>
      <c r="H63" s="31">
        <f t="shared" si="4"/>
        <v>0.06555444388889244</v>
      </c>
      <c r="I63" s="34">
        <f>RANK(H63,$H$54:$H$88,1)</f>
        <v>23</v>
      </c>
      <c r="J63" s="29"/>
      <c r="K63" s="7">
        <v>10</v>
      </c>
      <c r="L63" s="39" t="str">
        <f>INDEX($B$54:$B$88,MATCH(K63,$I$54:$I$88,0),1)</f>
        <v>Don Manuel / 51</v>
      </c>
      <c r="M63" s="40">
        <f>INDEX($G$54:$G$88,MATCH(K63,$I$54:$I$88,0),1)</f>
        <v>0.0923148148148148</v>
      </c>
      <c r="N63" s="40">
        <f>INDEX($H$54:$H$88,MATCH(K63,$I$54:$I$88,0),1)</f>
        <v>0.058045873421929656</v>
      </c>
    </row>
    <row r="64" spans="1:14" s="28" customFormat="1" ht="15" customHeight="1">
      <c r="A64" s="7">
        <f t="shared" si="5"/>
        <v>11</v>
      </c>
      <c r="B64" s="12" t="str">
        <f t="shared" si="7"/>
        <v>Dgin / 15</v>
      </c>
      <c r="C64" s="12" t="s">
        <v>92</v>
      </c>
      <c r="D64" s="30">
        <f t="shared" si="6"/>
        <v>0.7385394445602159</v>
      </c>
      <c r="E64" s="31">
        <v>0.4166666666666667</v>
      </c>
      <c r="F64" s="32">
        <v>0.49378472222222225</v>
      </c>
      <c r="G64" s="33">
        <f t="shared" si="3"/>
        <v>0.07711805555555556</v>
      </c>
      <c r="H64" s="31">
        <f t="shared" si="4"/>
        <v>0.05695472591556388</v>
      </c>
      <c r="I64" s="34">
        <f>RANK(H64,$H$54:$H$88,1)</f>
        <v>7</v>
      </c>
      <c r="J64" s="29"/>
      <c r="K64" s="7">
        <v>11</v>
      </c>
      <c r="L64" s="39" t="str">
        <f>INDEX($B$54:$B$88,MATCH(K64,$I$54:$I$88,0),1)</f>
        <v>Bambino 4 / 13</v>
      </c>
      <c r="M64" s="40">
        <f>INDEX($G$54:$G$88,MATCH(K64,$I$54:$I$88,0),1)</f>
        <v>0.08082175925925927</v>
      </c>
      <c r="N64" s="40">
        <f>INDEX($H$54:$H$88,MATCH(K64,$I$54:$I$88,0),1)</f>
        <v>0.05857621672208296</v>
      </c>
    </row>
    <row r="65" spans="1:14" s="28" customFormat="1" ht="15" customHeight="1">
      <c r="A65" s="7">
        <f t="shared" si="5"/>
        <v>12</v>
      </c>
      <c r="B65" s="12" t="str">
        <f t="shared" si="7"/>
        <v>Dolphin / 30</v>
      </c>
      <c r="C65" s="12" t="s">
        <v>92</v>
      </c>
      <c r="D65" s="30">
        <f t="shared" si="6"/>
        <v>0.6877849927241488</v>
      </c>
      <c r="E65" s="31">
        <v>0.4166666666666667</v>
      </c>
      <c r="F65" s="32">
        <v>0.708460648148148</v>
      </c>
      <c r="G65" s="33">
        <f t="shared" si="3"/>
        <v>0.29179398148148133</v>
      </c>
      <c r="H65" s="31">
        <f t="shared" si="4"/>
        <v>0.20069152143019106</v>
      </c>
      <c r="I65" s="34">
        <f>RANK(H65,$H$54:$H$88,1)</f>
        <v>28</v>
      </c>
      <c r="J65" s="29"/>
      <c r="K65" s="7">
        <v>12</v>
      </c>
      <c r="L65" s="39" t="str">
        <f>INDEX($B$54:$B$88,MATCH(K65,$I$54:$I$88,0),1)</f>
        <v>Zingara / 21</v>
      </c>
      <c r="M65" s="40">
        <f>INDEX($G$54:$G$88,MATCH(K65,$I$54:$I$88,0),1)</f>
        <v>0.08273148148148146</v>
      </c>
      <c r="N65" s="40">
        <f>INDEX($H$54:$H$88,MATCH(K65,$I$54:$I$88,0),1)</f>
        <v>0.06013790282589384</v>
      </c>
    </row>
    <row r="66" spans="1:14" s="28" customFormat="1" ht="15" customHeight="1">
      <c r="A66" s="7">
        <f t="shared" si="5"/>
        <v>13</v>
      </c>
      <c r="B66" s="12" t="str">
        <f t="shared" si="7"/>
        <v>Don Juan / 19</v>
      </c>
      <c r="C66" s="12" t="s">
        <v>92</v>
      </c>
      <c r="D66" s="30">
        <f t="shared" si="6"/>
        <v>0.7311687595755899</v>
      </c>
      <c r="E66" s="31">
        <v>0.4166666666666667</v>
      </c>
      <c r="F66" s="32">
        <v>0.48770833333333335</v>
      </c>
      <c r="G66" s="33">
        <f>+F66-E66</f>
        <v>0.07104166666666667</v>
      </c>
      <c r="H66" s="31">
        <f>+G66*D66</f>
        <v>0.051943447294849204</v>
      </c>
      <c r="I66" s="34">
        <f>RANK(H66,$H$54:$H$88,1)</f>
        <v>3</v>
      </c>
      <c r="J66" s="29"/>
      <c r="K66" s="7">
        <v>13</v>
      </c>
      <c r="L66" s="39" t="str">
        <f>INDEX($B$54:$B$88,MATCH(K66,$I$54:$I$88,0),1)</f>
        <v>Eclipse 2 / 18</v>
      </c>
      <c r="M66" s="40">
        <f>INDEX($G$54:$G$88,MATCH(K66,$I$54:$I$88,0),1)</f>
        <v>0.07800925925925922</v>
      </c>
      <c r="N66" s="40">
        <f>INDEX($H$54:$H$88,MATCH(K66,$I$54:$I$88,0),1)</f>
        <v>0.06021217658914347</v>
      </c>
    </row>
    <row r="67" spans="1:14" s="28" customFormat="1" ht="15" customHeight="1">
      <c r="A67" s="7">
        <f t="shared" si="5"/>
        <v>14</v>
      </c>
      <c r="B67" s="12" t="str">
        <f>+B15</f>
        <v>Don Manuel / 51</v>
      </c>
      <c r="C67" s="12" t="s">
        <v>93</v>
      </c>
      <c r="D67" s="30">
        <f t="shared" si="6"/>
        <v>0.6287817782917156</v>
      </c>
      <c r="E67" s="31">
        <v>0.4166666666666667</v>
      </c>
      <c r="F67" s="32">
        <v>0.5089814814814815</v>
      </c>
      <c r="G67" s="33">
        <f t="shared" si="3"/>
        <v>0.0923148148148148</v>
      </c>
      <c r="H67" s="31">
        <f t="shared" si="4"/>
        <v>0.058045873421929656</v>
      </c>
      <c r="I67" s="34">
        <f>RANK(H67,$H$54:$H$88,1)</f>
        <v>10</v>
      </c>
      <c r="J67" s="29"/>
      <c r="K67" s="7">
        <v>14</v>
      </c>
      <c r="L67" s="39" t="str">
        <f>INDEX($B$54:$B$88,MATCH(K67,$I$54:$I$88,0),1)</f>
        <v>Soledad 2 / 29</v>
      </c>
      <c r="M67" s="40">
        <f>INDEX($G$54:$G$88,MATCH(K67,$I$54:$I$88,0),1)</f>
        <v>0.0885763888888888</v>
      </c>
      <c r="N67" s="40">
        <f>INDEX($H$54:$H$88,MATCH(K67,$I$54:$I$88,0),1)</f>
        <v>0.060505106589674985</v>
      </c>
    </row>
    <row r="68" spans="1:14" s="28" customFormat="1" ht="15" customHeight="1">
      <c r="A68" s="7">
        <f t="shared" si="5"/>
        <v>15</v>
      </c>
      <c r="B68" s="12" t="str">
        <f>+B16</f>
        <v>Eclipse 2 / 18</v>
      </c>
      <c r="C68" s="12" t="s">
        <v>92</v>
      </c>
      <c r="D68" s="30">
        <f t="shared" si="6"/>
        <v>0.7718593556827891</v>
      </c>
      <c r="E68" s="31">
        <v>0.4166666666666667</v>
      </c>
      <c r="F68" s="32">
        <v>0.4946759259259259</v>
      </c>
      <c r="G68" s="33">
        <f t="shared" si="3"/>
        <v>0.07800925925925922</v>
      </c>
      <c r="H68" s="31">
        <f t="shared" si="4"/>
        <v>0.06021217658914347</v>
      </c>
      <c r="I68" s="34">
        <f>RANK(H68,$H$54:$H$88,1)</f>
        <v>13</v>
      </c>
      <c r="J68" s="29"/>
      <c r="K68" s="7">
        <v>15</v>
      </c>
      <c r="L68" s="39" t="str">
        <f>INDEX($B$54:$B$88,MATCH(K68,$I$54:$I$88,0),1)</f>
        <v>Mediterraneo / 15</v>
      </c>
      <c r="M68" s="40">
        <f>INDEX($G$54:$G$88,MATCH(K68,$I$54:$I$88,0),1)</f>
        <v>0.0950231481481481</v>
      </c>
      <c r="N68" s="40">
        <f>INDEX($H$54:$H$88,MATCH(K68,$I$54:$I$88,0),1)</f>
        <v>0.06113844372664568</v>
      </c>
    </row>
    <row r="69" spans="1:14" s="28" customFormat="1" ht="15" customHeight="1">
      <c r="A69" s="7">
        <f t="shared" si="5"/>
        <v>16</v>
      </c>
      <c r="B69" s="12" t="str">
        <f>+B17</f>
        <v>Fair Play / 35</v>
      </c>
      <c r="C69" s="12" t="s">
        <v>92</v>
      </c>
      <c r="D69" s="30">
        <f t="shared" si="6"/>
        <v>0.7416637831516919</v>
      </c>
      <c r="E69" s="31">
        <v>0.4166666666666667</v>
      </c>
      <c r="F69" s="32">
        <v>0.8613657407407408</v>
      </c>
      <c r="G69" s="33">
        <f t="shared" si="3"/>
        <v>0.4446990740740741</v>
      </c>
      <c r="H69" s="31">
        <f t="shared" si="4"/>
        <v>0.32981719764183226</v>
      </c>
      <c r="I69" s="34">
        <f>RANK(H69,$H$54:$H$88,1)</f>
        <v>31</v>
      </c>
      <c r="J69" s="29"/>
      <c r="K69" s="7">
        <v>16</v>
      </c>
      <c r="L69" s="39" t="str">
        <f>INDEX($B$54:$B$88,MATCH(K69,$I$54:$I$88,0),1)</f>
        <v>Sarraceno / 20</v>
      </c>
      <c r="M69" s="40">
        <f>INDEX($G$54:$G$88,MATCH(K69,$I$54:$I$88,0),1)</f>
        <v>0.09651620370370367</v>
      </c>
      <c r="N69" s="40">
        <f>INDEX($H$54:$H$88,MATCH(K69,$I$54:$I$88,0),1)</f>
        <v>0.06146430529151258</v>
      </c>
    </row>
    <row r="70" spans="1:14" s="28" customFormat="1" ht="15" customHeight="1">
      <c r="A70" s="7">
        <f t="shared" si="5"/>
        <v>17</v>
      </c>
      <c r="B70" s="12" t="str">
        <f>+B18</f>
        <v>Godo / 51</v>
      </c>
      <c r="C70" s="12" t="s">
        <v>92</v>
      </c>
      <c r="D70" s="30">
        <f t="shared" si="6"/>
        <v>0.6274234614174767</v>
      </c>
      <c r="E70" s="31">
        <v>0.4166666666666667</v>
      </c>
      <c r="F70" s="32">
        <v>0.5028125</v>
      </c>
      <c r="G70" s="33">
        <f t="shared" si="3"/>
        <v>0.08614583333333331</v>
      </c>
      <c r="H70" s="41">
        <f t="shared" si="4"/>
        <v>0.05404991693669303</v>
      </c>
      <c r="I70" s="34">
        <f>RANK(H70,$H$54:$H$88,1)</f>
        <v>5</v>
      </c>
      <c r="J70" s="29"/>
      <c r="K70" s="7">
        <v>17</v>
      </c>
      <c r="L70" s="39" t="str">
        <f>INDEX($B$54:$B$88,MATCH(K70,$I$54:$I$88,0),1)</f>
        <v>Cascabel 2 / 27</v>
      </c>
      <c r="M70" s="40">
        <f>INDEX($G$54:$G$88,MATCH(K70,$I$54:$I$88,0),1)</f>
        <v>0.07524305555555555</v>
      </c>
      <c r="N70" s="40">
        <f>INDEX($H$54:$H$88,MATCH(K70,$I$54:$I$88,0),1)</f>
        <v>0.06206053616811367</v>
      </c>
    </row>
    <row r="71" spans="1:14" s="28" customFormat="1" ht="15" customHeight="1">
      <c r="A71" s="7">
        <f t="shared" si="5"/>
        <v>18</v>
      </c>
      <c r="B71" s="12" t="str">
        <f>+B19</f>
        <v>La Marquesa / 6</v>
      </c>
      <c r="C71" s="12" t="s">
        <v>92</v>
      </c>
      <c r="D71" s="30">
        <f t="shared" si="6"/>
        <v>0.7728352561983234</v>
      </c>
      <c r="E71" s="31">
        <v>0.4166666666666667</v>
      </c>
      <c r="F71" s="32">
        <v>0.4879398148148148</v>
      </c>
      <c r="G71" s="33">
        <f t="shared" si="3"/>
        <v>0.07127314814814811</v>
      </c>
      <c r="H71" s="33">
        <f t="shared" si="4"/>
        <v>0.05508240170913511</v>
      </c>
      <c r="I71" s="34">
        <f>RANK(H71,$H$54:$H$88,1)</f>
        <v>6</v>
      </c>
      <c r="J71" s="29"/>
      <c r="K71" s="7">
        <v>18</v>
      </c>
      <c r="L71" s="39" t="str">
        <f>INDEX($B$54:$B$88,MATCH(K71,$I$54:$I$88,0),1)</f>
        <v>Stella / 5</v>
      </c>
      <c r="M71" s="40">
        <f>INDEX($G$54:$G$88,MATCH(K71,$I$54:$I$88,0),1)</f>
        <v>0.09549768518518514</v>
      </c>
      <c r="N71" s="40">
        <f>INDEX($H$54:$H$88,MATCH(K71,$I$54:$I$88,0),1)</f>
        <v>0.06206125006436051</v>
      </c>
    </row>
    <row r="72" spans="1:14" s="28" customFormat="1" ht="15" customHeight="1">
      <c r="A72" s="7">
        <f t="shared" si="5"/>
        <v>19</v>
      </c>
      <c r="B72" s="12" t="str">
        <f aca="true" t="shared" si="8" ref="B72:B81">+B20</f>
        <v>Lord Christian / 15</v>
      </c>
      <c r="C72" s="12" t="s">
        <v>92</v>
      </c>
      <c r="D72" s="30">
        <f t="shared" si="6"/>
        <v>0.6434057902536162</v>
      </c>
      <c r="E72" s="31">
        <v>0.4166666666666667</v>
      </c>
      <c r="F72" s="32">
        <v>0.708541666666666</v>
      </c>
      <c r="G72" s="33">
        <f t="shared" si="3"/>
        <v>0.2918749999999993</v>
      </c>
      <c r="H72" s="33">
        <f t="shared" si="4"/>
        <v>0.18779406503027377</v>
      </c>
      <c r="I72" s="34">
        <f>RANK(H72,$H$54:$H$88,1)</f>
        <v>26</v>
      </c>
      <c r="J72" s="29"/>
      <c r="K72" s="7">
        <v>19</v>
      </c>
      <c r="L72" s="39" t="str">
        <f>INDEX($B$54:$B$88,MATCH(K72,$I$54:$I$88,0),1)</f>
        <v>Agur / 19</v>
      </c>
      <c r="M72" s="40">
        <f>INDEX($G$54:$G$88,MATCH(K72,$I$54:$I$88,0),1)</f>
        <v>0.08193287037037034</v>
      </c>
      <c r="N72" s="40">
        <f>INDEX($H$54:$H$88,MATCH(K72,$I$54:$I$88,0),1)</f>
        <v>0.062432520795148494</v>
      </c>
    </row>
    <row r="73" spans="1:14" s="28" customFormat="1" ht="15" customHeight="1">
      <c r="A73" s="7">
        <f t="shared" si="5"/>
        <v>20</v>
      </c>
      <c r="B73" s="12" t="str">
        <f t="shared" si="8"/>
        <v>Maranata / 35</v>
      </c>
      <c r="C73" s="12" t="s">
        <v>92</v>
      </c>
      <c r="D73" s="30">
        <f t="shared" si="6"/>
        <v>0.6434057902536162</v>
      </c>
      <c r="E73" s="31">
        <v>0.4166666666666667</v>
      </c>
      <c r="F73" s="32">
        <v>0.49475694444444446</v>
      </c>
      <c r="G73" s="33">
        <f t="shared" si="3"/>
        <v>0.07809027777777777</v>
      </c>
      <c r="H73" s="33">
        <f t="shared" si="4"/>
        <v>0.05024373688473551</v>
      </c>
      <c r="I73" s="34">
        <f>RANK(H73,$H$54:$H$88,1)</f>
        <v>1</v>
      </c>
      <c r="J73" s="29"/>
      <c r="K73" s="7">
        <v>20</v>
      </c>
      <c r="L73" s="39" t="str">
        <f>INDEX($B$54:$B$88,MATCH(K73,$I$54:$I$88,0),1)</f>
        <v>Albatros / 34</v>
      </c>
      <c r="M73" s="40">
        <f>INDEX($G$54:$G$88,MATCH(K73,$I$54:$I$88,0),1)</f>
        <v>0.10083333333333327</v>
      </c>
      <c r="N73" s="40">
        <f>INDEX($H$54:$H$88,MATCH(K73,$I$54:$I$88,0),1)</f>
        <v>0.06257264202759519</v>
      </c>
    </row>
    <row r="74" spans="1:14" s="28" customFormat="1" ht="15" customHeight="1">
      <c r="A74" s="7">
        <f t="shared" si="5"/>
        <v>21</v>
      </c>
      <c r="B74" s="12" t="str">
        <f t="shared" si="8"/>
        <v>Mediterraneo / 15</v>
      </c>
      <c r="C74" s="12" t="s">
        <v>93</v>
      </c>
      <c r="D74" s="30">
        <f t="shared" si="6"/>
        <v>0.6434057902536162</v>
      </c>
      <c r="E74" s="31">
        <v>0.4166666666666667</v>
      </c>
      <c r="F74" s="32">
        <v>0.5116898148148148</v>
      </c>
      <c r="G74" s="33">
        <f t="shared" si="3"/>
        <v>0.0950231481481481</v>
      </c>
      <c r="H74" s="33">
        <f t="shared" si="4"/>
        <v>0.06113844372664568</v>
      </c>
      <c r="I74" s="34">
        <f>RANK(H74,$H$54:$H$88,1)</f>
        <v>15</v>
      </c>
      <c r="J74" s="29"/>
      <c r="K74" s="7">
        <v>21</v>
      </c>
      <c r="L74" s="39" t="str">
        <f>INDEX($B$54:$B$88,MATCH(K74,$I$54:$I$88,0),1)</f>
        <v>Corinto / 20</v>
      </c>
      <c r="M74" s="40">
        <f>INDEX($G$54:$G$88,MATCH(K74,$I$54:$I$88,0),1)</f>
        <v>0.07724537037037038</v>
      </c>
      <c r="N74" s="40">
        <f>INDEX($H$54:$H$88,MATCH(K74,$I$54:$I$88,0),1)</f>
        <v>0.06316151086864706</v>
      </c>
    </row>
    <row r="75" spans="1:14" s="28" customFormat="1" ht="15" customHeight="1">
      <c r="A75" s="7">
        <f t="shared" si="5"/>
        <v>22</v>
      </c>
      <c r="B75" s="12" t="str">
        <f t="shared" si="8"/>
        <v>Pamabe / 18</v>
      </c>
      <c r="C75" s="12" t="s">
        <v>92</v>
      </c>
      <c r="D75" s="30">
        <f t="shared" si="6"/>
        <v>0.7891502622129181</v>
      </c>
      <c r="E75" s="31">
        <v>0.4166666666666667</v>
      </c>
      <c r="F75" s="32">
        <v>0.48162037037037037</v>
      </c>
      <c r="G75" s="33">
        <f t="shared" si="3"/>
        <v>0.06495370370370368</v>
      </c>
      <c r="H75" s="33">
        <f t="shared" si="4"/>
        <v>0.051258232309477944</v>
      </c>
      <c r="I75" s="34">
        <f>RANK(H75,$H$54:$H$88,1)</f>
        <v>2</v>
      </c>
      <c r="J75" s="29"/>
      <c r="K75" s="7">
        <v>22</v>
      </c>
      <c r="L75" s="39" t="str">
        <f>INDEX($B$54:$B$88,MATCH(K75,$I$54:$I$88,0),1)</f>
        <v>Sole Mio / 20</v>
      </c>
      <c r="M75" s="40">
        <f>INDEX($G$54:$G$88,MATCH(K75,$I$54:$I$88,0),1)</f>
        <v>0.07869212962962957</v>
      </c>
      <c r="N75" s="40">
        <f>INDEX($H$54:$H$88,MATCH(K75,$I$54:$I$88,0),1)</f>
        <v>0.06377637938139398</v>
      </c>
    </row>
    <row r="76" spans="1:14" s="28" customFormat="1" ht="15" customHeight="1">
      <c r="A76" s="7">
        <f t="shared" si="5"/>
        <v>23</v>
      </c>
      <c r="B76" s="12" t="str">
        <f t="shared" si="8"/>
        <v>Sandunga / 17</v>
      </c>
      <c r="C76" s="12" t="s">
        <v>93</v>
      </c>
      <c r="D76" s="30">
        <f t="shared" si="6"/>
        <v>0.7279743582719036</v>
      </c>
      <c r="E76" s="31">
        <v>0.4166666666666667</v>
      </c>
      <c r="F76" s="32">
        <v>0.49599537037037034</v>
      </c>
      <c r="G76" s="33">
        <f t="shared" si="3"/>
        <v>0.07932870370370365</v>
      </c>
      <c r="H76" s="33">
        <f aca="true" t="shared" si="9" ref="H76:H88">+G76*D76</f>
        <v>0.057749262171245645</v>
      </c>
      <c r="I76" s="34">
        <f>RANK(H76,$H$54:$H$88,1)</f>
        <v>9</v>
      </c>
      <c r="J76" s="29"/>
      <c r="K76" s="7">
        <v>23</v>
      </c>
      <c r="L76" s="39" t="str">
        <f>INDEX($B$54:$B$88,MATCH(K76,$I$54:$I$88,0),1)</f>
        <v>Deinon / 36</v>
      </c>
      <c r="M76" s="40">
        <f>INDEX($G$54:$G$88,MATCH(K76,$I$54:$I$88,0),1)</f>
        <v>0.08493055555555556</v>
      </c>
      <c r="N76" s="40">
        <f>INDEX($H$54:$H$88,MATCH(K76,$I$54:$I$88,0),1)</f>
        <v>0.06555444388889244</v>
      </c>
    </row>
    <row r="77" spans="1:14" s="28" customFormat="1" ht="15" customHeight="1">
      <c r="A77" s="7">
        <f t="shared" si="5"/>
        <v>24</v>
      </c>
      <c r="B77" s="12" t="str">
        <f t="shared" si="8"/>
        <v>Sarraceno / 20</v>
      </c>
      <c r="C77" s="12" t="s">
        <v>93</v>
      </c>
      <c r="D77" s="30">
        <f t="shared" si="6"/>
        <v>0.6368288736283354</v>
      </c>
      <c r="E77" s="31">
        <v>0.4166666666666667</v>
      </c>
      <c r="F77" s="32">
        <v>0.5131828703703704</v>
      </c>
      <c r="G77" s="33">
        <f t="shared" si="3"/>
        <v>0.09651620370370367</v>
      </c>
      <c r="H77" s="33">
        <f t="shared" si="9"/>
        <v>0.06146430529151258</v>
      </c>
      <c r="I77" s="34">
        <f>RANK(H77,$H$54:$H$88,1)</f>
        <v>16</v>
      </c>
      <c r="J77" s="29"/>
      <c r="K77" s="7">
        <v>24</v>
      </c>
      <c r="L77" s="39" t="str">
        <f>INDEX($B$54:$B$88,MATCH(K77,$I$54:$I$88,0),1)</f>
        <v>Aruba / 35</v>
      </c>
      <c r="M77" s="40">
        <f>INDEX($G$54:$G$88,MATCH(K77,$I$54:$I$88,0),1)</f>
        <v>0.10459490740740746</v>
      </c>
      <c r="N77" s="40">
        <f>INDEX($H$54:$H$88,MATCH(K77,$I$54:$I$88,0),1)</f>
        <v>0.06942304824664125</v>
      </c>
    </row>
    <row r="78" spans="1:14" s="28" customFormat="1" ht="15" customHeight="1">
      <c r="A78" s="7">
        <f t="shared" si="5"/>
        <v>25</v>
      </c>
      <c r="B78" s="12" t="str">
        <f t="shared" si="8"/>
        <v>Sequoia 2 / 27</v>
      </c>
      <c r="C78" s="12" t="s">
        <v>92</v>
      </c>
      <c r="D78" s="30">
        <f t="shared" si="6"/>
        <v>0.7539635614091388</v>
      </c>
      <c r="E78" s="31">
        <v>0.4166666666666667</v>
      </c>
      <c r="F78" s="32">
        <v>0.70861111111111</v>
      </c>
      <c r="G78" s="33">
        <f t="shared" si="3"/>
        <v>0.2919444444444433</v>
      </c>
      <c r="H78" s="33">
        <f t="shared" si="9"/>
        <v>0.22011547306694493</v>
      </c>
      <c r="I78" s="34">
        <f>RANK(H78,$H$54:$H$88,1)</f>
        <v>29</v>
      </c>
      <c r="J78" s="29"/>
      <c r="K78" s="7">
        <v>25</v>
      </c>
      <c r="L78" s="39" t="str">
        <f>INDEX($B$54:$B$88,MATCH(K78,$I$54:$I$88,0),1)</f>
        <v>Catalina / 20</v>
      </c>
      <c r="M78" s="40" t="s">
        <v>98</v>
      </c>
      <c r="N78" s="40"/>
    </row>
    <row r="79" spans="1:14" s="28" customFormat="1" ht="15" customHeight="1">
      <c r="A79" s="7">
        <f t="shared" si="5"/>
        <v>26</v>
      </c>
      <c r="B79" s="12" t="str">
        <f t="shared" si="8"/>
        <v>Sole Mio / 20</v>
      </c>
      <c r="C79" s="12" t="s">
        <v>92</v>
      </c>
      <c r="D79" s="30">
        <f t="shared" si="6"/>
        <v>0.8104543577809155</v>
      </c>
      <c r="E79" s="31">
        <v>0.4166666666666667</v>
      </c>
      <c r="F79" s="32">
        <v>0.49535879629629626</v>
      </c>
      <c r="G79" s="33">
        <f t="shared" si="3"/>
        <v>0.07869212962962957</v>
      </c>
      <c r="H79" s="33">
        <f t="shared" si="9"/>
        <v>0.06377637938139398</v>
      </c>
      <c r="I79" s="34">
        <f>RANK(H79,$H$54:$H$88,1)</f>
        <v>22</v>
      </c>
      <c r="J79" s="29"/>
      <c r="K79" s="7">
        <v>26</v>
      </c>
      <c r="L79" s="39" t="str">
        <f>INDEX($B$54:$B$88,MATCH(K79,$I$54:$I$88,0),1)</f>
        <v>Lord Christian / 15</v>
      </c>
      <c r="M79" s="40" t="s">
        <v>99</v>
      </c>
      <c r="N79" s="40"/>
    </row>
    <row r="80" spans="1:14" s="28" customFormat="1" ht="15" customHeight="1">
      <c r="A80" s="7">
        <f t="shared" si="5"/>
        <v>27</v>
      </c>
      <c r="B80" s="12" t="str">
        <f t="shared" si="8"/>
        <v>Soledad 2 / 29</v>
      </c>
      <c r="C80" s="12" t="s">
        <v>93</v>
      </c>
      <c r="D80" s="30">
        <f t="shared" si="6"/>
        <v>0.6830839160261236</v>
      </c>
      <c r="E80" s="31">
        <v>0.4166666666666667</v>
      </c>
      <c r="F80" s="32">
        <v>0.5052430555555555</v>
      </c>
      <c r="G80" s="33">
        <f t="shared" si="3"/>
        <v>0.0885763888888888</v>
      </c>
      <c r="H80" s="33">
        <f t="shared" si="9"/>
        <v>0.060505106589674985</v>
      </c>
      <c r="I80" s="34">
        <f>RANK(H80,$H$54:$H$88,1)</f>
        <v>14</v>
      </c>
      <c r="J80" s="29"/>
      <c r="K80" s="7">
        <v>27</v>
      </c>
      <c r="L80" s="39" t="str">
        <f>INDEX($B$54:$B$88,MATCH(K80,$I$54:$I$88,0),1)</f>
        <v>Caminante / 42</v>
      </c>
      <c r="M80" s="40" t="s">
        <v>98</v>
      </c>
      <c r="N80" s="40"/>
    </row>
    <row r="81" spans="1:14" s="28" customFormat="1" ht="15" customHeight="1">
      <c r="A81" s="7">
        <f t="shared" si="5"/>
        <v>28</v>
      </c>
      <c r="B81" s="7" t="str">
        <f t="shared" si="8"/>
        <v>Stella / 5</v>
      </c>
      <c r="C81" s="7" t="s">
        <v>92</v>
      </c>
      <c r="D81" s="30">
        <f t="shared" si="6"/>
        <v>0.6498717737923585</v>
      </c>
      <c r="E81" s="31">
        <v>0.4166666666666667</v>
      </c>
      <c r="F81" s="32">
        <v>0.5121643518518518</v>
      </c>
      <c r="G81" s="33">
        <f t="shared" si="3"/>
        <v>0.09549768518518514</v>
      </c>
      <c r="H81" s="33">
        <f t="shared" si="9"/>
        <v>0.06206125006436051</v>
      </c>
      <c r="I81" s="34">
        <f>RANK(H81,$H$54:$H$88,1)</f>
        <v>18</v>
      </c>
      <c r="J81" s="29"/>
      <c r="K81" s="7">
        <v>28</v>
      </c>
      <c r="L81" s="39" t="str">
        <f>INDEX($B$54:$B$88,MATCH(K81,$I$54:$I$88,0),1)</f>
        <v>Dolphin / 30</v>
      </c>
      <c r="M81" s="40" t="s">
        <v>98</v>
      </c>
      <c r="N81" s="40"/>
    </row>
    <row r="82" spans="1:14" s="28" customFormat="1" ht="15" customHeight="1">
      <c r="A82" s="7">
        <f aca="true" t="shared" si="10" ref="A82:B88">+A30</f>
        <v>29</v>
      </c>
      <c r="B82" s="7" t="str">
        <f t="shared" si="10"/>
        <v>Strega / 27</v>
      </c>
      <c r="C82" s="7" t="s">
        <v>92</v>
      </c>
      <c r="D82" s="30">
        <f t="shared" si="6"/>
        <v>0.693589667773576</v>
      </c>
      <c r="E82" s="31">
        <v>0.4166666666666667</v>
      </c>
      <c r="F82" s="32">
        <v>0.49353009259259256</v>
      </c>
      <c r="G82" s="33">
        <f t="shared" si="3"/>
        <v>0.07686342592592588</v>
      </c>
      <c r="H82" s="33">
        <f t="shared" si="9"/>
        <v>0.0533116780519018</v>
      </c>
      <c r="I82" s="34">
        <f>RANK(H82,$H$54:$H$88,1)</f>
        <v>4</v>
      </c>
      <c r="J82" s="29"/>
      <c r="K82" s="7">
        <v>29</v>
      </c>
      <c r="L82" s="39" t="str">
        <f>INDEX($B$54:$B$88,MATCH(K82,$I$54:$I$88,0),1)</f>
        <v>Sequoia 2 / 27</v>
      </c>
      <c r="M82" s="40" t="s">
        <v>98</v>
      </c>
      <c r="N82" s="40"/>
    </row>
    <row r="83" spans="1:14" s="28" customFormat="1" ht="15" customHeight="1">
      <c r="A83" s="7">
        <f t="shared" si="10"/>
        <v>30</v>
      </c>
      <c r="B83" s="7" t="str">
        <f t="shared" si="10"/>
        <v>Tata / 27</v>
      </c>
      <c r="C83" s="7" t="s">
        <v>92</v>
      </c>
      <c r="D83" s="30">
        <f t="shared" si="6"/>
        <v>0.6901162633521313</v>
      </c>
      <c r="E83" s="31">
        <v>0.4166666666666667</v>
      </c>
      <c r="F83" s="32">
        <v>0.8333449074074074</v>
      </c>
      <c r="G83" s="33">
        <f t="shared" si="3"/>
        <v>0.4166782407407407</v>
      </c>
      <c r="H83" s="33">
        <f t="shared" si="9"/>
        <v>0.2875564305201398</v>
      </c>
      <c r="I83" s="34">
        <f>RANK(H83,$H$54:$H$88,1)</f>
        <v>30</v>
      </c>
      <c r="J83" s="29"/>
      <c r="K83" s="7">
        <v>30</v>
      </c>
      <c r="L83" s="39" t="str">
        <f>INDEX($B$54:$B$88,MATCH(K83,$I$54:$I$88,0),1)</f>
        <v>Tata / 27</v>
      </c>
      <c r="M83" s="40" t="s">
        <v>98</v>
      </c>
      <c r="N83" s="40"/>
    </row>
    <row r="84" spans="1:14" s="28" customFormat="1" ht="15" customHeight="1">
      <c r="A84" s="7">
        <f t="shared" si="10"/>
        <v>31</v>
      </c>
      <c r="B84" s="7" t="str">
        <f t="shared" si="10"/>
        <v>Triki Diky / 20</v>
      </c>
      <c r="C84" s="7" t="s">
        <v>92</v>
      </c>
      <c r="D84" s="30">
        <f t="shared" si="6"/>
        <v>0.892455532033676</v>
      </c>
      <c r="E84" s="31">
        <v>0.4166666666666667</v>
      </c>
      <c r="F84" s="32">
        <v>0.833356481481481</v>
      </c>
      <c r="G84" s="33">
        <f t="shared" si="3"/>
        <v>0.4166898148148143</v>
      </c>
      <c r="H84" s="33">
        <f t="shared" si="9"/>
        <v>0.37187713037356906</v>
      </c>
      <c r="I84" s="34">
        <f>RANK(H84,$H$54:$H$88,1)</f>
        <v>35</v>
      </c>
      <c r="J84" s="29"/>
      <c r="K84" s="7">
        <f>+K83+1</f>
        <v>31</v>
      </c>
      <c r="L84" s="39" t="str">
        <f>INDEX($B$54:$B$88,MATCH(K84,$I$54:$I$88,0),1)</f>
        <v>Fair Play / 35</v>
      </c>
      <c r="M84" s="40" t="s">
        <v>100</v>
      </c>
      <c r="N84" s="40"/>
    </row>
    <row r="85" spans="1:14" s="28" customFormat="1" ht="15" customHeight="1">
      <c r="A85" s="7">
        <f t="shared" si="10"/>
        <v>32</v>
      </c>
      <c r="B85" s="7" t="str">
        <f t="shared" si="10"/>
        <v>Yijuca / 34</v>
      </c>
      <c r="C85" s="7" t="s">
        <v>92</v>
      </c>
      <c r="D85" s="30">
        <f t="shared" si="6"/>
        <v>0.6924349662087931</v>
      </c>
      <c r="E85" s="31">
        <v>0.4166666666666667</v>
      </c>
      <c r="F85" s="32">
        <v>0.49981481481481477</v>
      </c>
      <c r="G85" s="33">
        <f t="shared" si="3"/>
        <v>0.08314814814814808</v>
      </c>
      <c r="H85" s="33">
        <f t="shared" si="9"/>
        <v>0.05757468515328664</v>
      </c>
      <c r="I85" s="34">
        <f>RANK(H85,$H$54:$H$88,1)</f>
        <v>8</v>
      </c>
      <c r="J85" s="29"/>
      <c r="K85" s="7">
        <f>+K84+1</f>
        <v>32</v>
      </c>
      <c r="L85" s="39" t="str">
        <f>INDEX($B$54:$B$88,MATCH(K85,$I$54:$I$88,0),1)</f>
        <v>Yunque / 42</v>
      </c>
      <c r="M85" s="40" t="s">
        <v>100</v>
      </c>
      <c r="N85" s="40"/>
    </row>
    <row r="86" spans="1:14" s="28" customFormat="1" ht="15" customHeight="1">
      <c r="A86" s="7">
        <f t="shared" si="10"/>
        <v>33</v>
      </c>
      <c r="B86" s="7" t="str">
        <f t="shared" si="10"/>
        <v>Zingara / 21</v>
      </c>
      <c r="C86" s="7" t="s">
        <v>92</v>
      </c>
      <c r="D86" s="30">
        <f t="shared" si="6"/>
        <v>0.7269047011971501</v>
      </c>
      <c r="E86" s="31">
        <v>0.4166666666666667</v>
      </c>
      <c r="F86" s="32">
        <v>0.49939814814814815</v>
      </c>
      <c r="G86" s="33">
        <f t="shared" si="3"/>
        <v>0.08273148148148146</v>
      </c>
      <c r="H86" s="33">
        <f t="shared" si="9"/>
        <v>0.06013790282589384</v>
      </c>
      <c r="I86" s="34">
        <f>RANK(H86,$H$54:$H$88,1)</f>
        <v>12</v>
      </c>
      <c r="J86" s="29"/>
      <c r="K86" s="7">
        <f>+K85+1</f>
        <v>33</v>
      </c>
      <c r="L86" s="39" t="str">
        <f>INDEX($B$54:$B$88,MATCH(K86,$I$54:$I$88,0),1)</f>
        <v>Compadrito / 32</v>
      </c>
      <c r="M86" s="40" t="s">
        <v>100</v>
      </c>
      <c r="N86" s="40"/>
    </row>
    <row r="87" spans="1:14" s="28" customFormat="1" ht="15" customHeight="1">
      <c r="A87" s="7">
        <f t="shared" si="10"/>
        <v>34</v>
      </c>
      <c r="B87" s="7" t="str">
        <f t="shared" si="10"/>
        <v>Aruba / 35</v>
      </c>
      <c r="C87" s="7" t="s">
        <v>93</v>
      </c>
      <c r="D87" s="30">
        <f t="shared" si="6"/>
        <v>0.663732584763727</v>
      </c>
      <c r="E87" s="31">
        <v>0.4166666666666667</v>
      </c>
      <c r="F87" s="32">
        <v>0.5212615740740741</v>
      </c>
      <c r="G87" s="33">
        <f t="shared" si="3"/>
        <v>0.10459490740740746</v>
      </c>
      <c r="H87" s="33">
        <f t="shared" si="9"/>
        <v>0.06942304824664125</v>
      </c>
      <c r="I87" s="34">
        <f>RANK(H87,$H$54:$H$88,1)</f>
        <v>24</v>
      </c>
      <c r="J87" s="29"/>
      <c r="K87" s="7">
        <f>+K86+1</f>
        <v>34</v>
      </c>
      <c r="L87" s="39" t="str">
        <f>INDEX($B$54:$B$88,MATCH(K87,$I$54:$I$88,0),1)</f>
        <v>Agarrate Catalina / 21</v>
      </c>
      <c r="M87" s="40" t="s">
        <v>100</v>
      </c>
      <c r="N87" s="40"/>
    </row>
    <row r="88" spans="1:14" s="28" customFormat="1" ht="15" customHeight="1">
      <c r="A88" s="7">
        <f t="shared" si="10"/>
        <v>35</v>
      </c>
      <c r="B88" s="7" t="str">
        <f t="shared" si="10"/>
        <v>Yunque / 42</v>
      </c>
      <c r="C88" s="7" t="s">
        <v>92</v>
      </c>
      <c r="D88" s="30">
        <f t="shared" si="6"/>
        <v>0.7699019513592784</v>
      </c>
      <c r="E88" s="31">
        <v>0.4166666666666667</v>
      </c>
      <c r="F88" s="32">
        <v>0.8640972222222222</v>
      </c>
      <c r="G88" s="33">
        <f t="shared" si="3"/>
        <v>0.4474305555555555</v>
      </c>
      <c r="H88" s="33">
        <f t="shared" si="9"/>
        <v>0.3444776578199882</v>
      </c>
      <c r="I88" s="34">
        <f>RANK(H88,$H$54:$H$88,1)</f>
        <v>32</v>
      </c>
      <c r="J88" s="29"/>
      <c r="K88" s="7">
        <f>+K87+1</f>
        <v>35</v>
      </c>
      <c r="L88" s="39" t="str">
        <f>INDEX($B$54:$B$88,MATCH(K88,$I$54:$I$88,0),1)</f>
        <v>Triki Diky / 20</v>
      </c>
      <c r="M88" s="40" t="s">
        <v>98</v>
      </c>
      <c r="N88" s="40"/>
    </row>
    <row r="90" ht="15" customHeight="1">
      <c r="H90" s="16"/>
    </row>
    <row r="91" ht="15" customHeight="1">
      <c r="H91" s="16"/>
    </row>
    <row r="92" ht="15" customHeight="1">
      <c r="H92" s="16"/>
    </row>
    <row r="93" ht="15" customHeight="1">
      <c r="H93" s="16"/>
    </row>
    <row r="94" ht="15" customHeight="1">
      <c r="H94" s="16"/>
    </row>
    <row r="95" ht="15" customHeight="1">
      <c r="H95" s="16"/>
    </row>
    <row r="96" ht="15" customHeight="1">
      <c r="H96" s="16"/>
    </row>
    <row r="97" ht="15" customHeight="1">
      <c r="H97" s="16"/>
    </row>
    <row r="98" ht="15" customHeight="1">
      <c r="H98" s="16"/>
    </row>
    <row r="99" ht="15" customHeight="1">
      <c r="H99" s="16"/>
    </row>
    <row r="100" ht="15" customHeight="1">
      <c r="H100" s="16"/>
    </row>
    <row r="101" ht="15" customHeight="1">
      <c r="H101" s="16"/>
    </row>
    <row r="102" ht="15" customHeight="1">
      <c r="H102" s="16"/>
    </row>
    <row r="103" ht="15" customHeight="1">
      <c r="H103" s="16"/>
    </row>
    <row r="104" ht="15" customHeight="1">
      <c r="H104" s="16"/>
    </row>
    <row r="105" ht="15" customHeight="1">
      <c r="H105" s="16"/>
    </row>
    <row r="106" ht="15" customHeight="1">
      <c r="H106" s="16"/>
    </row>
    <row r="107" ht="15" customHeight="1">
      <c r="H107" s="16"/>
    </row>
    <row r="108" ht="15" customHeight="1">
      <c r="H108" s="16"/>
    </row>
    <row r="109" ht="15" customHeight="1">
      <c r="H109" s="16"/>
    </row>
    <row r="110" ht="15" customHeight="1">
      <c r="H110" s="16"/>
    </row>
  </sheetData>
  <printOptions horizontalCentered="1" verticalCentered="1"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</dc:creator>
  <cp:keywords/>
  <dc:description/>
  <cp:lastModifiedBy>Marcelo</cp:lastModifiedBy>
  <cp:lastPrinted>2006-03-31T17:52:57Z</cp:lastPrinted>
  <dcterms:created xsi:type="dcterms:W3CDTF">2002-09-17T02:28:07Z</dcterms:created>
  <dcterms:modified xsi:type="dcterms:W3CDTF">2006-04-03T13:27:42Z</dcterms:modified>
  <cp:category/>
  <cp:version/>
  <cp:contentType/>
  <cp:contentStatus/>
</cp:coreProperties>
</file>